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D:\BACKUP\Contenção muro do NEPOM_GRA\"/>
    </mc:Choice>
  </mc:AlternateContent>
  <xr:revisionPtr revIDLastSave="0" documentId="13_ncr:1_{BD93BBC7-A18D-445C-8AAA-AE32BDE13583}" xr6:coauthVersionLast="47" xr6:coauthVersionMax="47" xr10:uidLastSave="{00000000-0000-0000-0000-000000000000}"/>
  <bookViews>
    <workbookView xWindow="-120" yWindow="-120" windowWidth="29040" windowHeight="15840" activeTab="1" xr2:uid="{00000000-000D-0000-FFFF-FFFF00000000}"/>
  </bookViews>
  <sheets>
    <sheet name="Resumo" sheetId="19" r:id="rId1"/>
    <sheet name="Planilha Sintética" sheetId="40" r:id="rId2"/>
    <sheet name="Cron. Fis-Fin." sheetId="18" r:id="rId3"/>
    <sheet name="Gantt" sheetId="47" r:id="rId4"/>
    <sheet name="BDIs" sheetId="16" r:id="rId5"/>
  </sheets>
  <definedNames>
    <definedName name="_xlnm._FilterDatabase" localSheetId="1" hidden="1">'Planilha Sintética'!$B$1:$B$142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4" i="47" l="1"/>
  <c r="M14" i="47"/>
  <c r="L14" i="47"/>
  <c r="B23" i="18" l="1"/>
  <c r="B19" i="18"/>
  <c r="B15" i="18"/>
  <c r="B11" i="18"/>
  <c r="B9" i="18"/>
  <c r="B7" i="18"/>
  <c r="B21" i="18"/>
  <c r="B17" i="18"/>
  <c r="B13" i="18"/>
  <c r="B5" i="18"/>
  <c r="B7" i="19"/>
  <c r="B6" i="19"/>
  <c r="B5" i="19"/>
  <c r="B4" i="19"/>
  <c r="T13" i="47"/>
  <c r="AA5" i="47"/>
  <c r="Z5" i="47"/>
  <c r="Y5" i="47"/>
  <c r="X5" i="47"/>
  <c r="W5" i="47"/>
  <c r="V5" i="47"/>
  <c r="U5" i="47"/>
  <c r="T5" i="47"/>
  <c r="S5" i="47"/>
  <c r="R5" i="47"/>
  <c r="Q5" i="47"/>
  <c r="P5" i="47"/>
  <c r="O5" i="47"/>
  <c r="N5" i="47"/>
  <c r="M5" i="47"/>
  <c r="L5" i="47"/>
  <c r="K5" i="47"/>
  <c r="J5" i="47"/>
  <c r="I5" i="47"/>
  <c r="H5" i="47"/>
  <c r="G5" i="47"/>
  <c r="F5" i="47"/>
  <c r="S14" i="47"/>
  <c r="E6" i="47"/>
  <c r="E7" i="47"/>
  <c r="E11" i="47"/>
  <c r="E12" i="47"/>
  <c r="E15" i="47"/>
  <c r="E17" i="47"/>
  <c r="E24" i="47"/>
  <c r="E25" i="47"/>
  <c r="E29" i="47"/>
  <c r="E5" i="47"/>
  <c r="D23" i="47"/>
  <c r="E23" i="47" s="1"/>
  <c r="C23" i="47"/>
  <c r="M23" i="47" s="1"/>
  <c r="C13" i="47"/>
  <c r="D21" i="47" s="1"/>
  <c r="C22" i="47" s="1"/>
  <c r="D22" i="47" s="1"/>
  <c r="D13" i="47" s="1"/>
  <c r="E13" i="47" s="1"/>
  <c r="C28" i="47"/>
  <c r="D25" i="47"/>
  <c r="C26" i="47" s="1"/>
  <c r="AA12" i="47"/>
  <c r="Z12" i="47"/>
  <c r="Y12" i="47"/>
  <c r="X12" i="47"/>
  <c r="W12" i="47"/>
  <c r="V12" i="47"/>
  <c r="U12" i="47"/>
  <c r="T12" i="47"/>
  <c r="S12" i="47"/>
  <c r="R12" i="47"/>
  <c r="Q12" i="47"/>
  <c r="P12" i="47"/>
  <c r="O12" i="47"/>
  <c r="N12" i="47"/>
  <c r="M12" i="47"/>
  <c r="L12" i="47"/>
  <c r="K12" i="47"/>
  <c r="J12" i="47"/>
  <c r="I12" i="47"/>
  <c r="H12" i="47"/>
  <c r="G12" i="47"/>
  <c r="F12" i="47"/>
  <c r="D9" i="47"/>
  <c r="E9" i="47" s="1"/>
  <c r="J7" i="47"/>
  <c r="U7" i="47"/>
  <c r="D10" i="47"/>
  <c r="AA10" i="47" s="1"/>
  <c r="AA11" i="47"/>
  <c r="D8" i="47"/>
  <c r="Z8" i="47" s="1"/>
  <c r="C30" i="47"/>
  <c r="D30" i="47" s="1"/>
  <c r="L30" i="47" s="1"/>
  <c r="AA29" i="47"/>
  <c r="AA24" i="47"/>
  <c r="AA17" i="47"/>
  <c r="AA15" i="47"/>
  <c r="AA6" i="47"/>
  <c r="D16" i="47"/>
  <c r="Q16" i="47" s="1"/>
  <c r="Z29" i="47"/>
  <c r="Y29" i="47"/>
  <c r="X29" i="47"/>
  <c r="W29" i="47"/>
  <c r="V29" i="47"/>
  <c r="U29" i="47"/>
  <c r="T29" i="47"/>
  <c r="S29" i="47"/>
  <c r="R29" i="47"/>
  <c r="Q29" i="47"/>
  <c r="P29" i="47"/>
  <c r="O29" i="47"/>
  <c r="N29" i="47"/>
  <c r="M29" i="47"/>
  <c r="L29" i="47"/>
  <c r="K29" i="47"/>
  <c r="J29" i="47"/>
  <c r="I29" i="47"/>
  <c r="H29" i="47"/>
  <c r="G29" i="47"/>
  <c r="Z24" i="47"/>
  <c r="Y24" i="47"/>
  <c r="X24" i="47"/>
  <c r="W24" i="47"/>
  <c r="V24" i="47"/>
  <c r="U24" i="47"/>
  <c r="T24" i="47"/>
  <c r="S24" i="47"/>
  <c r="R24" i="47"/>
  <c r="Q24" i="47"/>
  <c r="P24" i="47"/>
  <c r="O24" i="47"/>
  <c r="N24" i="47"/>
  <c r="M24" i="47"/>
  <c r="L24" i="47"/>
  <c r="K24" i="47"/>
  <c r="J24" i="47"/>
  <c r="I24" i="47"/>
  <c r="H24" i="47"/>
  <c r="G24" i="47"/>
  <c r="Z17" i="47"/>
  <c r="Y17" i="47"/>
  <c r="X17" i="47"/>
  <c r="W17" i="47"/>
  <c r="V17" i="47"/>
  <c r="U17" i="47"/>
  <c r="T17" i="47"/>
  <c r="S17" i="47"/>
  <c r="R17" i="47"/>
  <c r="Q17" i="47"/>
  <c r="P17" i="47"/>
  <c r="O17" i="47"/>
  <c r="N17" i="47"/>
  <c r="M17" i="47"/>
  <c r="L17" i="47"/>
  <c r="K17" i="47"/>
  <c r="J17" i="47"/>
  <c r="I17" i="47"/>
  <c r="H17" i="47"/>
  <c r="G17" i="47"/>
  <c r="Z15" i="47"/>
  <c r="Y15" i="47"/>
  <c r="X15" i="47"/>
  <c r="W15" i="47"/>
  <c r="V15" i="47"/>
  <c r="U15" i="47"/>
  <c r="T15" i="47"/>
  <c r="S15" i="47"/>
  <c r="R15" i="47"/>
  <c r="Q15" i="47"/>
  <c r="P15" i="47"/>
  <c r="O15" i="47"/>
  <c r="N15" i="47"/>
  <c r="M15" i="47"/>
  <c r="L15" i="47"/>
  <c r="K15" i="47"/>
  <c r="J15" i="47"/>
  <c r="I15" i="47"/>
  <c r="H15" i="47"/>
  <c r="G15" i="47"/>
  <c r="Z6" i="47"/>
  <c r="Y6" i="47"/>
  <c r="X6" i="47"/>
  <c r="W6" i="47"/>
  <c r="V6" i="47"/>
  <c r="U6" i="47"/>
  <c r="T6" i="47"/>
  <c r="S6" i="47"/>
  <c r="R6" i="47"/>
  <c r="Q6" i="47"/>
  <c r="P6" i="47"/>
  <c r="O6" i="47"/>
  <c r="N6" i="47"/>
  <c r="M6" i="47"/>
  <c r="L6" i="47"/>
  <c r="K6" i="47"/>
  <c r="J6" i="47"/>
  <c r="I6" i="47"/>
  <c r="H6" i="47"/>
  <c r="G6" i="47"/>
  <c r="F29" i="47"/>
  <c r="F24" i="47"/>
  <c r="F17" i="47"/>
  <c r="F15" i="47"/>
  <c r="F6" i="47"/>
  <c r="B28" i="47"/>
  <c r="B23" i="47"/>
  <c r="B13" i="47"/>
  <c r="B5" i="47"/>
  <c r="N23" i="47" l="1"/>
  <c r="U9" i="47"/>
  <c r="E30" i="47"/>
  <c r="E10" i="47"/>
  <c r="U13" i="47"/>
  <c r="O23" i="47"/>
  <c r="V13" i="47"/>
  <c r="P23" i="47"/>
  <c r="O10" i="47"/>
  <c r="E8" i="47"/>
  <c r="F13" i="47"/>
  <c r="W13" i="47"/>
  <c r="Q23" i="47"/>
  <c r="Q10" i="47"/>
  <c r="G13" i="47"/>
  <c r="X13" i="47"/>
  <c r="R23" i="47"/>
  <c r="H13" i="47"/>
  <c r="Y13" i="47"/>
  <c r="S23" i="47"/>
  <c r="O8" i="47"/>
  <c r="D28" i="47"/>
  <c r="W28" i="47" s="1"/>
  <c r="I13" i="47"/>
  <c r="Z13" i="47"/>
  <c r="T23" i="47"/>
  <c r="Q8" i="47"/>
  <c r="K13" i="47"/>
  <c r="AA13" i="47"/>
  <c r="U23" i="47"/>
  <c r="U8" i="47"/>
  <c r="L13" i="47"/>
  <c r="F23" i="47"/>
  <c r="V23" i="47"/>
  <c r="M13" i="47"/>
  <c r="G23" i="47"/>
  <c r="W23" i="47"/>
  <c r="Q28" i="47"/>
  <c r="N13" i="47"/>
  <c r="H23" i="47"/>
  <c r="X23" i="47"/>
  <c r="O13" i="47"/>
  <c r="I23" i="47"/>
  <c r="Y23" i="47"/>
  <c r="J13" i="47"/>
  <c r="P13" i="47"/>
  <c r="J23" i="47"/>
  <c r="Z23" i="47"/>
  <c r="E16" i="47"/>
  <c r="Q13" i="47"/>
  <c r="K23" i="47"/>
  <c r="AA23" i="47"/>
  <c r="R13" i="47"/>
  <c r="L23" i="47"/>
  <c r="S13" i="47"/>
  <c r="E14" i="47"/>
  <c r="E22" i="47"/>
  <c r="V8" i="47"/>
  <c r="I16" i="47"/>
  <c r="J8" i="47"/>
  <c r="K8" i="47"/>
  <c r="W8" i="47"/>
  <c r="O14" i="47"/>
  <c r="R10" i="47"/>
  <c r="H14" i="47"/>
  <c r="M8" i="47"/>
  <c r="P14" i="47"/>
  <c r="R8" i="47"/>
  <c r="T14" i="47"/>
  <c r="X14" i="47"/>
  <c r="F14" i="47"/>
  <c r="Z14" i="47"/>
  <c r="Y8" i="47"/>
  <c r="J16" i="47"/>
  <c r="M10" i="47"/>
  <c r="G8" i="47"/>
  <c r="K7" i="47"/>
  <c r="L7" i="47"/>
  <c r="M7" i="47"/>
  <c r="N7" i="47"/>
  <c r="O7" i="47"/>
  <c r="P7" i="47"/>
  <c r="Q7" i="47"/>
  <c r="R7" i="47"/>
  <c r="S7" i="47"/>
  <c r="V7" i="47"/>
  <c r="W7" i="47"/>
  <c r="F7" i="47"/>
  <c r="X7" i="47"/>
  <c r="Y7" i="47"/>
  <c r="G7" i="47"/>
  <c r="H7" i="47"/>
  <c r="Z7" i="47"/>
  <c r="I7" i="47"/>
  <c r="AA7" i="47"/>
  <c r="T7" i="47"/>
  <c r="H11" i="47"/>
  <c r="L16" i="47"/>
  <c r="L11" i="47"/>
  <c r="P16" i="47"/>
  <c r="M11" i="47"/>
  <c r="Y16" i="47"/>
  <c r="O11" i="47"/>
  <c r="L10" i="47"/>
  <c r="N10" i="47"/>
  <c r="P10" i="47"/>
  <c r="S10" i="47"/>
  <c r="T10" i="47"/>
  <c r="M9" i="47"/>
  <c r="S9" i="47"/>
  <c r="L9" i="47"/>
  <c r="N9" i="47"/>
  <c r="O9" i="47"/>
  <c r="U10" i="47"/>
  <c r="F10" i="47"/>
  <c r="V10" i="47"/>
  <c r="G10" i="47"/>
  <c r="W10" i="47"/>
  <c r="H10" i="47"/>
  <c r="X10" i="47"/>
  <c r="I10" i="47"/>
  <c r="Y10" i="47"/>
  <c r="J10" i="47"/>
  <c r="Z10" i="47"/>
  <c r="K10" i="47"/>
  <c r="V9" i="47"/>
  <c r="W9" i="47"/>
  <c r="F9" i="47"/>
  <c r="X9" i="47"/>
  <c r="G9" i="47"/>
  <c r="Y9" i="47"/>
  <c r="H9" i="47"/>
  <c r="Z9" i="47"/>
  <c r="I9" i="47"/>
  <c r="AA9" i="47"/>
  <c r="J9" i="47"/>
  <c r="F8" i="47"/>
  <c r="K9" i="47"/>
  <c r="G11" i="47"/>
  <c r="P9" i="47"/>
  <c r="P11" i="47"/>
  <c r="Q9" i="47"/>
  <c r="W11" i="47"/>
  <c r="R9" i="47"/>
  <c r="X11" i="47"/>
  <c r="N11" i="47"/>
  <c r="Q11" i="47"/>
  <c r="R11" i="47"/>
  <c r="S11" i="47"/>
  <c r="T11" i="47"/>
  <c r="U11" i="47"/>
  <c r="F11" i="47"/>
  <c r="V11" i="47"/>
  <c r="I11" i="47"/>
  <c r="Y11" i="47"/>
  <c r="J11" i="47"/>
  <c r="Z11" i="47"/>
  <c r="K11" i="47"/>
  <c r="T9" i="47"/>
  <c r="F16" i="47"/>
  <c r="I8" i="47"/>
  <c r="N8" i="47"/>
  <c r="S16" i="47"/>
  <c r="V16" i="47"/>
  <c r="X16" i="47"/>
  <c r="L8" i="47"/>
  <c r="P8" i="47"/>
  <c r="AA8" i="47"/>
  <c r="S8" i="47"/>
  <c r="T8" i="47"/>
  <c r="H8" i="47"/>
  <c r="X8" i="47"/>
  <c r="Q14" i="47"/>
  <c r="V14" i="47"/>
  <c r="W14" i="47"/>
  <c r="AA22" i="47"/>
  <c r="T16" i="47"/>
  <c r="AA14" i="47"/>
  <c r="G14" i="47"/>
  <c r="J14" i="47"/>
  <c r="G16" i="47"/>
  <c r="K14" i="47"/>
  <c r="H16" i="47"/>
  <c r="M16" i="47"/>
  <c r="N16" i="47"/>
  <c r="P30" i="47"/>
  <c r="Q30" i="47"/>
  <c r="R30" i="47"/>
  <c r="S30" i="47"/>
  <c r="T30" i="47"/>
  <c r="U30" i="47"/>
  <c r="F30" i="47"/>
  <c r="V30" i="47"/>
  <c r="G30" i="47"/>
  <c r="W30" i="47"/>
  <c r="H30" i="47"/>
  <c r="X30" i="47"/>
  <c r="Y30" i="47"/>
  <c r="I30" i="47"/>
  <c r="J30" i="47"/>
  <c r="Z30" i="47"/>
  <c r="K30" i="47"/>
  <c r="AA30" i="47"/>
  <c r="M30" i="47"/>
  <c r="N30" i="47"/>
  <c r="O30" i="47"/>
  <c r="R16" i="47"/>
  <c r="U16" i="47"/>
  <c r="Z16" i="47"/>
  <c r="AA16" i="47"/>
  <c r="D26" i="47"/>
  <c r="C18" i="47"/>
  <c r="D18" i="47" s="1"/>
  <c r="N14" i="47"/>
  <c r="R14" i="47"/>
  <c r="U14" i="47"/>
  <c r="I14" i="47"/>
  <c r="Y14" i="47"/>
  <c r="W16" i="47"/>
  <c r="K16" i="47"/>
  <c r="O16" i="47"/>
  <c r="T28" i="47" l="1"/>
  <c r="P28" i="47"/>
  <c r="M28" i="47"/>
  <c r="Z28" i="47"/>
  <c r="J28" i="47"/>
  <c r="G28" i="47"/>
  <c r="S28" i="47"/>
  <c r="L28" i="47"/>
  <c r="H28" i="47"/>
  <c r="C27" i="47"/>
  <c r="E27" i="47" s="1"/>
  <c r="E26" i="47"/>
  <c r="O28" i="47"/>
  <c r="Y28" i="47"/>
  <c r="V28" i="47"/>
  <c r="I28" i="47"/>
  <c r="E28" i="47"/>
  <c r="F28" i="47"/>
  <c r="R28" i="47"/>
  <c r="AA28" i="47"/>
  <c r="U28" i="47"/>
  <c r="N28" i="47"/>
  <c r="K28" i="47"/>
  <c r="X28" i="47"/>
  <c r="C19" i="47"/>
  <c r="D19" i="47" s="1"/>
  <c r="O19" i="47" s="1"/>
  <c r="E18" i="47"/>
  <c r="C20" i="47"/>
  <c r="D20" i="47" s="1"/>
  <c r="E20" i="47" s="1"/>
  <c r="C21" i="47"/>
  <c r="T19" i="47"/>
  <c r="Z26" i="47"/>
  <c r="M26" i="47"/>
  <c r="J26" i="47"/>
  <c r="G26" i="47"/>
  <c r="U18" i="47"/>
  <c r="AA18" i="47"/>
  <c r="F27" i="47"/>
  <c r="Y27" i="47"/>
  <c r="W27" i="47"/>
  <c r="V27" i="47"/>
  <c r="U27" i="47"/>
  <c r="T27" i="47"/>
  <c r="R27" i="47"/>
  <c r="N26" i="47"/>
  <c r="L26" i="47"/>
  <c r="AA26" i="47"/>
  <c r="K26" i="47"/>
  <c r="Y26" i="47"/>
  <c r="I26" i="47"/>
  <c r="S26" i="47"/>
  <c r="Q26" i="47"/>
  <c r="P26" i="47"/>
  <c r="X26" i="47"/>
  <c r="W26" i="47"/>
  <c r="V26" i="47"/>
  <c r="T26" i="47"/>
  <c r="H26" i="47"/>
  <c r="U26" i="47"/>
  <c r="R26" i="47"/>
  <c r="F26" i="47"/>
  <c r="O26" i="47"/>
  <c r="M19" i="47"/>
  <c r="K22" i="47"/>
  <c r="Z22" i="47"/>
  <c r="J22" i="47"/>
  <c r="I22" i="47"/>
  <c r="Y22" i="47"/>
  <c r="X22" i="47"/>
  <c r="H22" i="47"/>
  <c r="W22" i="47"/>
  <c r="G22" i="47"/>
  <c r="V22" i="47"/>
  <c r="F22" i="47"/>
  <c r="S22" i="47"/>
  <c r="R22" i="47"/>
  <c r="Q22" i="47"/>
  <c r="P22" i="47"/>
  <c r="O22" i="47"/>
  <c r="N22" i="47"/>
  <c r="M22" i="47"/>
  <c r="L22" i="47"/>
  <c r="T22" i="47"/>
  <c r="U22" i="47"/>
  <c r="M18" i="47"/>
  <c r="V18" i="47"/>
  <c r="T18" i="47"/>
  <c r="S18" i="47"/>
  <c r="R18" i="47"/>
  <c r="K18" i="47"/>
  <c r="Q18" i="47"/>
  <c r="P18" i="47"/>
  <c r="O18" i="47"/>
  <c r="N18" i="47"/>
  <c r="L18" i="47"/>
  <c r="G18" i="47"/>
  <c r="J18" i="47"/>
  <c r="Z18" i="47"/>
  <c r="H18" i="47"/>
  <c r="Y18" i="47"/>
  <c r="F18" i="47"/>
  <c r="I18" i="47"/>
  <c r="X18" i="47"/>
  <c r="W18" i="47"/>
  <c r="R19" i="47" l="1"/>
  <c r="I19" i="47"/>
  <c r="P19" i="47"/>
  <c r="H19" i="47"/>
  <c r="X19" i="47"/>
  <c r="W19" i="47"/>
  <c r="Z19" i="47"/>
  <c r="Z27" i="47"/>
  <c r="Q19" i="47"/>
  <c r="G27" i="47"/>
  <c r="U19" i="47"/>
  <c r="I27" i="47"/>
  <c r="J27" i="47"/>
  <c r="S19" i="47"/>
  <c r="J19" i="47"/>
  <c r="AA19" i="47"/>
  <c r="L19" i="47"/>
  <c r="K27" i="47"/>
  <c r="G19" i="47"/>
  <c r="N27" i="47"/>
  <c r="X27" i="47"/>
  <c r="Y19" i="47"/>
  <c r="K19" i="47"/>
  <c r="O27" i="47"/>
  <c r="M27" i="47"/>
  <c r="V19" i="47"/>
  <c r="AA27" i="47"/>
  <c r="P27" i="47"/>
  <c r="F19" i="47"/>
  <c r="Q27" i="47"/>
  <c r="H27" i="47"/>
  <c r="S27" i="47"/>
  <c r="L27" i="47"/>
  <c r="M21" i="47"/>
  <c r="E21" i="47"/>
  <c r="N21" i="47"/>
  <c r="V21" i="47"/>
  <c r="T21" i="47"/>
  <c r="K21" i="47"/>
  <c r="O21" i="47"/>
  <c r="S21" i="47"/>
  <c r="W21" i="47"/>
  <c r="P21" i="47"/>
  <c r="G21" i="47"/>
  <c r="R21" i="47"/>
  <c r="N19" i="47"/>
  <c r="E19" i="47"/>
  <c r="F21" i="47"/>
  <c r="Q21" i="47"/>
  <c r="H21" i="47"/>
  <c r="X21" i="47"/>
  <c r="AA21" i="47"/>
  <c r="L21" i="47"/>
  <c r="Y21" i="47"/>
  <c r="I21" i="47"/>
  <c r="Z21" i="47"/>
  <c r="J21" i="47"/>
  <c r="U21" i="47"/>
  <c r="T20" i="47"/>
  <c r="Q20" i="47"/>
  <c r="H20" i="47"/>
  <c r="W20" i="47"/>
  <c r="M20" i="47"/>
  <c r="Z20" i="47"/>
  <c r="AA20" i="47"/>
  <c r="Y25" i="47"/>
  <c r="V25" i="47"/>
  <c r="F25" i="47"/>
  <c r="R25" i="47"/>
  <c r="Q25" i="47"/>
  <c r="O25" i="47"/>
  <c r="H25" i="47"/>
  <c r="AA25" i="47"/>
  <c r="Z25" i="47"/>
  <c r="J25" i="47"/>
  <c r="I25" i="47"/>
  <c r="K25" i="47"/>
  <c r="N25" i="47"/>
  <c r="S25" i="47"/>
  <c r="L25" i="47"/>
  <c r="P25" i="47"/>
  <c r="G25" i="47"/>
  <c r="T25" i="47"/>
  <c r="U25" i="47"/>
  <c r="X25" i="47"/>
  <c r="W25" i="47"/>
  <c r="M25" i="47"/>
  <c r="G20" i="47"/>
  <c r="L20" i="47"/>
  <c r="I20" i="47"/>
  <c r="J20" i="47"/>
  <c r="O20" i="47"/>
  <c r="S20" i="47"/>
  <c r="P20" i="47"/>
  <c r="K20" i="47"/>
  <c r="Y20" i="47"/>
  <c r="U20" i="47"/>
  <c r="N20" i="47"/>
  <c r="V20" i="47"/>
  <c r="X20" i="47"/>
  <c r="F20" i="47"/>
  <c r="R20" i="47"/>
  <c r="F12" i="18" l="1"/>
  <c r="D11" i="18"/>
  <c r="U6" i="16" l="1"/>
  <c r="U5" i="16"/>
  <c r="N5" i="16"/>
  <c r="H6" i="16" l="1"/>
  <c r="A5" i="16"/>
  <c r="H5" i="16"/>
  <c r="J15" i="40" l="1"/>
  <c r="J23" i="40" l="1"/>
  <c r="D23" i="18" l="1"/>
  <c r="D19" i="18"/>
  <c r="D15" i="18"/>
  <c r="D9" i="18"/>
  <c r="E20" i="18"/>
  <c r="J19" i="40" l="1"/>
  <c r="J17" i="40"/>
  <c r="J18" i="40"/>
  <c r="J20" i="40"/>
  <c r="J22" i="40"/>
  <c r="H14" i="16"/>
  <c r="J9" i="40" l="1"/>
  <c r="J14" i="40" l="1"/>
  <c r="J11" i="40"/>
  <c r="J33" i="40" l="1"/>
  <c r="J21" i="40"/>
  <c r="J26" i="40"/>
  <c r="J30" i="40"/>
  <c r="J12" i="40"/>
  <c r="J27" i="40"/>
  <c r="J13" i="40" l="1"/>
  <c r="O37" i="40" s="1"/>
  <c r="D9" i="19" l="1"/>
  <c r="X7" i="16"/>
  <c r="L3" i="40" l="1"/>
  <c r="K7" i="16"/>
  <c r="L15" i="40" l="1"/>
  <c r="L23" i="40"/>
  <c r="O23" i="40" s="1"/>
  <c r="L19" i="40"/>
  <c r="O19" i="40" s="1"/>
  <c r="L22" i="40"/>
  <c r="O22" i="40" s="1"/>
  <c r="L17" i="40"/>
  <c r="O17" i="40" s="1"/>
  <c r="L18" i="40"/>
  <c r="O18" i="40" s="1"/>
  <c r="L20" i="40"/>
  <c r="O20" i="40" s="1"/>
  <c r="L14" i="40"/>
  <c r="O14" i="40" s="1"/>
  <c r="L11" i="40"/>
  <c r="L33" i="40"/>
  <c r="O33" i="40" s="1"/>
  <c r="O32" i="40" s="1"/>
  <c r="L26" i="40"/>
  <c r="O26" i="40" s="1"/>
  <c r="L30" i="40"/>
  <c r="O30" i="40" s="1"/>
  <c r="L27" i="40"/>
  <c r="O27" i="40" s="1"/>
  <c r="L21" i="40"/>
  <c r="O21" i="40" s="1"/>
  <c r="L12" i="40"/>
  <c r="L13" i="40"/>
  <c r="O13" i="40" s="1"/>
  <c r="O15" i="40"/>
  <c r="L9" i="40"/>
  <c r="O9" i="40" s="1"/>
  <c r="K3" i="40"/>
  <c r="O31" i="40" l="1"/>
  <c r="K22" i="40"/>
  <c r="K33" i="40"/>
  <c r="N33" i="40" s="1"/>
  <c r="K26" i="40"/>
  <c r="K20" i="40"/>
  <c r="K12" i="40"/>
  <c r="K30" i="40"/>
  <c r="K23" i="40"/>
  <c r="K27" i="40"/>
  <c r="K14" i="40"/>
  <c r="K21" i="40"/>
  <c r="K15" i="40"/>
  <c r="K19" i="40"/>
  <c r="K18" i="40"/>
  <c r="K17" i="40"/>
  <c r="N17" i="40" s="1"/>
  <c r="P17" i="40" s="1"/>
  <c r="K13" i="40"/>
  <c r="K11" i="40"/>
  <c r="O12" i="40"/>
  <c r="O39" i="40"/>
  <c r="O16" i="40"/>
  <c r="K9" i="40"/>
  <c r="O11" i="40"/>
  <c r="M33" i="40" l="1"/>
  <c r="O38" i="40"/>
  <c r="P33" i="40"/>
  <c r="P32" i="40" s="1"/>
  <c r="N32" i="40"/>
  <c r="M17" i="40"/>
  <c r="N18" i="40"/>
  <c r="P18" i="40" s="1"/>
  <c r="M18" i="40"/>
  <c r="N14" i="40"/>
  <c r="P14" i="40" s="1"/>
  <c r="M14" i="40"/>
  <c r="N30" i="40"/>
  <c r="M30" i="40"/>
  <c r="N12" i="40"/>
  <c r="P12" i="40" s="1"/>
  <c r="M12" i="40"/>
  <c r="N20" i="40"/>
  <c r="P20" i="40" s="1"/>
  <c r="M20" i="40"/>
  <c r="N22" i="40"/>
  <c r="P22" i="40" s="1"/>
  <c r="M22" i="40"/>
  <c r="N23" i="40"/>
  <c r="P23" i="40" s="1"/>
  <c r="M23" i="40"/>
  <c r="N26" i="40"/>
  <c r="M26" i="40"/>
  <c r="N27" i="40"/>
  <c r="P27" i="40" s="1"/>
  <c r="M27" i="40"/>
  <c r="N13" i="40"/>
  <c r="P13" i="40" s="1"/>
  <c r="M13" i="40"/>
  <c r="N15" i="40"/>
  <c r="P15" i="40" s="1"/>
  <c r="M15" i="40"/>
  <c r="M9" i="40"/>
  <c r="N9" i="40"/>
  <c r="P9" i="40" s="1"/>
  <c r="N19" i="40"/>
  <c r="M19" i="40"/>
  <c r="N21" i="40"/>
  <c r="P21" i="40" s="1"/>
  <c r="M21" i="40"/>
  <c r="N11" i="40"/>
  <c r="P11" i="40" s="1"/>
  <c r="M11" i="40"/>
  <c r="O29" i="40"/>
  <c r="O10" i="40"/>
  <c r="O8" i="40"/>
  <c r="O25" i="40"/>
  <c r="P31" i="40" l="1"/>
  <c r="D24" i="18"/>
  <c r="N31" i="40"/>
  <c r="O28" i="40"/>
  <c r="O24" i="40"/>
  <c r="D10" i="19"/>
  <c r="O40" i="40"/>
  <c r="P19" i="40"/>
  <c r="P16" i="40" s="1"/>
  <c r="N16" i="40"/>
  <c r="N10" i="40"/>
  <c r="P30" i="40"/>
  <c r="P29" i="40" s="1"/>
  <c r="N29" i="40"/>
  <c r="P26" i="40"/>
  <c r="P25" i="40" s="1"/>
  <c r="N25" i="40"/>
  <c r="N8" i="40"/>
  <c r="O7" i="40"/>
  <c r="P8" i="40"/>
  <c r="P10" i="40"/>
  <c r="D8" i="18" l="1"/>
  <c r="D22" i="18"/>
  <c r="D7" i="19"/>
  <c r="D10" i="18"/>
  <c r="D12" i="18"/>
  <c r="E12" i="18" s="1"/>
  <c r="D16" i="18"/>
  <c r="F16" i="18" s="1"/>
  <c r="D20" i="18"/>
  <c r="F20" i="18" s="1"/>
  <c r="P24" i="40"/>
  <c r="Q24" i="40" s="1"/>
  <c r="N28" i="40"/>
  <c r="N24" i="40"/>
  <c r="P28" i="40"/>
  <c r="D18" i="18" s="1"/>
  <c r="E24" i="18"/>
  <c r="N7" i="40"/>
  <c r="Q33" i="40"/>
  <c r="Q32" i="40" s="1"/>
  <c r="Q18" i="40"/>
  <c r="Q17" i="40"/>
  <c r="P7" i="40"/>
  <c r="Q30" i="40"/>
  <c r="Q29" i="40" s="1"/>
  <c r="Q27" i="40"/>
  <c r="Q26" i="40"/>
  <c r="Q9" i="40"/>
  <c r="Q8" i="40" s="1"/>
  <c r="Q22" i="40"/>
  <c r="Q23" i="40"/>
  <c r="Q21" i="40"/>
  <c r="Q20" i="40"/>
  <c r="Q19" i="40"/>
  <c r="Q14" i="40"/>
  <c r="Q15" i="40"/>
  <c r="Q13" i="40"/>
  <c r="Q12" i="40"/>
  <c r="D11" i="19"/>
  <c r="Q11" i="40"/>
  <c r="D5" i="19" l="1"/>
  <c r="D14" i="18"/>
  <c r="D4" i="19"/>
  <c r="D6" i="18"/>
  <c r="D6" i="19"/>
  <c r="E6" i="19" s="1"/>
  <c r="E17" i="18"/>
  <c r="Q28" i="40"/>
  <c r="E21" i="18"/>
  <c r="F24" i="18"/>
  <c r="E7" i="19"/>
  <c r="Q25" i="40"/>
  <c r="E16" i="18" s="1"/>
  <c r="E13" i="18" l="1"/>
  <c r="F21" i="18"/>
  <c r="F17" i="18"/>
  <c r="F18" i="18" s="1"/>
  <c r="E18" i="18"/>
  <c r="D17" i="18" l="1"/>
  <c r="Q16" i="40" l="1"/>
  <c r="Q10" i="40"/>
  <c r="O34" i="40" l="1"/>
  <c r="Q7" i="40"/>
  <c r="E5" i="19"/>
  <c r="E4" i="19" l="1"/>
  <c r="E10" i="18"/>
  <c r="F10" i="18"/>
  <c r="Q31" i="40" l="1"/>
  <c r="P34" i="40"/>
  <c r="F14" i="18"/>
  <c r="P35" i="40" l="1"/>
  <c r="O35" i="40"/>
  <c r="E14" i="18"/>
  <c r="D13" i="18"/>
  <c r="E8" i="18" l="1"/>
  <c r="E5" i="18" s="1"/>
  <c r="F22" i="18"/>
  <c r="F8" i="18"/>
  <c r="E22" i="18"/>
  <c r="F5" i="18" l="1"/>
  <c r="F6" i="18" s="1"/>
  <c r="F27" i="18" s="1"/>
  <c r="D7" i="18"/>
  <c r="D21" i="18"/>
  <c r="E6" i="18"/>
  <c r="E27" i="18" s="1"/>
  <c r="D5" i="18" l="1"/>
  <c r="F26" i="18"/>
  <c r="E26" i="18"/>
  <c r="E28" i="18" s="1"/>
  <c r="E29" i="18"/>
  <c r="F29" i="18" s="1"/>
  <c r="N34" i="40"/>
  <c r="F28" i="18" l="1"/>
  <c r="N35" i="40"/>
</calcChain>
</file>

<file path=xl/sharedStrings.xml><?xml version="1.0" encoding="utf-8"?>
<sst xmlns="http://schemas.openxmlformats.org/spreadsheetml/2006/main" count="358" uniqueCount="228">
  <si>
    <t>Composição do BDI sugerida</t>
  </si>
  <si>
    <t>Composição de BDI Adotada</t>
  </si>
  <si>
    <t>BDI Proposto</t>
  </si>
  <si>
    <t>1º Quartil</t>
  </si>
  <si>
    <t>Médio</t>
  </si>
  <si>
    <t>3º Quartil</t>
  </si>
  <si>
    <t>Garantia e Seguro (GS)</t>
  </si>
  <si>
    <t>BDI=((1+AC+R+GS)x(1+Df)x(1+L))/(1-I)</t>
  </si>
  <si>
    <t>Risco (R)</t>
  </si>
  <si>
    <t>Despesas financeiras (Df)</t>
  </si>
  <si>
    <t>Limites = 11,10% a 16,80%</t>
  </si>
  <si>
    <t>Administração Central (Ac)</t>
  </si>
  <si>
    <t>Observações:</t>
  </si>
  <si>
    <t>Lucro (L)</t>
  </si>
  <si>
    <t>Impostos( I)</t>
  </si>
  <si>
    <t>não aplicável</t>
  </si>
  <si>
    <t>Impostos (I)</t>
  </si>
  <si>
    <t>6.1</t>
  </si>
  <si>
    <t>PIS</t>
  </si>
  <si>
    <t>6.2</t>
  </si>
  <si>
    <t>COFINS</t>
  </si>
  <si>
    <t>6.3</t>
  </si>
  <si>
    <t>ISS</t>
  </si>
  <si>
    <t>ii) Tributos adotados = PIS+COFINS+ISS</t>
  </si>
  <si>
    <t>6.4</t>
  </si>
  <si>
    <t>CPRB - Lei 12.546/11</t>
  </si>
  <si>
    <r>
      <rPr>
        <b/>
        <sz val="11"/>
        <color theme="1"/>
        <rFont val="Calibri"/>
        <family val="2"/>
      </rPr>
      <t>OBSERVAÇÕES:</t>
    </r>
    <r>
      <rPr>
        <sz val="11"/>
        <color theme="1"/>
        <rFont val="Calibri"/>
        <family val="2"/>
      </rPr>
      <t xml:space="preserve">
•</t>
    </r>
    <r>
      <rPr>
        <sz val="8.8000000000000007"/>
        <color theme="1"/>
        <rFont val="Calibri"/>
        <family val="2"/>
      </rPr>
      <t xml:space="preserve"> </t>
    </r>
    <r>
      <rPr>
        <sz val="11"/>
        <color theme="1"/>
        <rFont val="Calibri"/>
        <family val="2"/>
        <scheme val="minor"/>
      </rPr>
      <t>Quanto aos tributos incidentes sobre o faturamento, primeiramente, em virtude das diferentes disposições legais sobre a forma de cálculo do ISS, o cálculo do percentual desse tributo a ser considerado na composição de BDI de obras públicas depende da correta definição da sua base cálculo e, sobre esta, da aplicação da alíquota correspondente à legislação municipal do local da obra, que pode variar de 2% a 5%, inclusive nos casos de obras com prestação de serviços em mais de um município, a exemplo de obras de linhas de transmissão, rodovias, ferrovias, adutoras, dentre outras. 
• Sobre o PIS e a COFINS, o cálculo dos percentuais para a composição de BDI deve observar os regimes de tributação desses dois tributos. No caso do regime cumulativo, aplicável aos empreendimentos que se enquadram no conceito de ‘obras de construção civil’, os percentuais seriam equivalentes às alíquotas de 0,65% (PIS) e 3,0% (COFINS). Na incidência do regime não-cumulativo, quando as licitantes se enquadrarem na sistemática do lucro real para a apuração do IRPJ, às alíquotas de 1,65% (PIS) e 7,6% (COFINS) deve ser aplicado um fator redutor em razão do aproveitamento de créditos tributários previstos na legislação tributária, de modo que os preços contratados pela Administração Pública reflitam os benefícios tributários concedidos às pessoas jurídicas. 
• Relativamente ao Simples Nacional, a composição de BDI de empresas comprovadamente optantes desse regime de tributação favorecido e diferenciado deve prever percentuais dos tributos ISS, PIS e COFINS compatíveis com as alíquotas que a empresa está obrigada a recolher de acordo com os percentuais previstos na legislação complementar, bem como a composição de encargos sociais não deve incluir os gastos relativos às contribuições que estão dispensadas de recolhimento (Sesi, Senai, Sebrae etc.), de forma que os benefícios tributários conferidos por expressa disposição legal sejam devidamente refletidos nos preços contratados pela Administração.</t>
    </r>
  </si>
  <si>
    <t>PLANILHA DE COMPOSIÇÃO DE BDI - MÃO DE OBRA</t>
  </si>
  <si>
    <t>PLANILHA DE COMPOSIÇÃO DE BDI - MATERIAIS E EQUIPAMENTOS (DIFERENCIADO)</t>
  </si>
  <si>
    <t>Limites = 20,34% a 25,00%</t>
  </si>
  <si>
    <t>i) Composição do BDI, intervalos admissíveis e fórmula de cálculo nos termos do Acórdão 2622/2013 do TCU. Foi considerado, por similaridade, o item construção de edifícios.</t>
  </si>
  <si>
    <t>ii) Tributos adotados = PIS+COFINS</t>
  </si>
  <si>
    <t>Intervalos admissíveis TCU</t>
  </si>
  <si>
    <t xml:space="preserve"> 3% (regime cumulativo) ou
máx 7,6% (regime não cumulativo)</t>
  </si>
  <si>
    <t>0,65% (regime cumulativo) ou
máx 1,65% (não cumulativo)</t>
  </si>
  <si>
    <t>2% a 5%</t>
  </si>
  <si>
    <t>4,5% (mão de obra desonerada)</t>
  </si>
  <si>
    <r>
      <t xml:space="preserve">Declaro para os devidos fins que o Regime de Incidência do PIS e Cofins adotado no orãmento foi o </t>
    </r>
    <r>
      <rPr>
        <b/>
        <sz val="11"/>
        <rFont val="Calibri"/>
        <family val="2"/>
        <scheme val="minor"/>
      </rPr>
      <t xml:space="preserve">REGIME DE INCIDÊNCIA CUMULATIVA. </t>
    </r>
  </si>
  <si>
    <r>
      <t xml:space="preserve">Declaro para os devidos fins que o regime de Contribuição Previdenciária sobre a Receita Bruta adotado para elaboração do orçamento foi </t>
    </r>
    <r>
      <rPr>
        <b/>
        <sz val="11"/>
        <color theme="1"/>
        <rFont val="Calibri"/>
        <family val="2"/>
        <scheme val="minor"/>
      </rPr>
      <t xml:space="preserve">SEM </t>
    </r>
    <r>
      <rPr>
        <sz val="11"/>
        <color theme="1"/>
        <rFont val="Calibri"/>
        <family val="2"/>
        <scheme val="minor"/>
      </rPr>
      <t>Desoneração.</t>
    </r>
  </si>
  <si>
    <t>Obra</t>
  </si>
  <si>
    <t>Total</t>
  </si>
  <si>
    <t>DESCRIÇÃO</t>
  </si>
  <si>
    <t>Item</t>
  </si>
  <si>
    <t>Descrição</t>
  </si>
  <si>
    <t>Peso (%)</t>
  </si>
  <si>
    <t>Total sem BDI</t>
  </si>
  <si>
    <t>Total do BDI</t>
  </si>
  <si>
    <t>Total Geral</t>
  </si>
  <si>
    <t>Porcentagem</t>
  </si>
  <si>
    <t>Custo</t>
  </si>
  <si>
    <t>Porcentagem Acumulado</t>
  </si>
  <si>
    <t>Custo Acumulado</t>
  </si>
  <si>
    <t>Planilha Orçamentária Resumida</t>
  </si>
  <si>
    <t xml:space="preserve">UN </t>
  </si>
  <si>
    <t>UN</t>
  </si>
  <si>
    <t>M</t>
  </si>
  <si>
    <t>M2</t>
  </si>
  <si>
    <t>Bancos</t>
  </si>
  <si>
    <t>Encargos Sociais</t>
  </si>
  <si>
    <t>Não Desonerado: embutido nos preços unitário dos insumos de mão de obra, de acordo com as bases.</t>
  </si>
  <si>
    <t>Planilha Orçamentária Sintética Com Valor do Material e da Mão de Obra</t>
  </si>
  <si>
    <t>Código</t>
  </si>
  <si>
    <t>Banco</t>
  </si>
  <si>
    <t>Und</t>
  </si>
  <si>
    <t>Quant.</t>
  </si>
  <si>
    <t>Valor Unit</t>
  </si>
  <si>
    <t>Valor Unit com BDI</t>
  </si>
  <si>
    <t>M. O.</t>
  </si>
  <si>
    <t>MAT.</t>
  </si>
  <si>
    <t>Próprio</t>
  </si>
  <si>
    <t xml:space="preserve">BDI (M.O.) </t>
  </si>
  <si>
    <t xml:space="preserve">BDI (Mat. e Equip.) </t>
  </si>
  <si>
    <t>Incidente em toda a coluna referente a materiais</t>
  </si>
  <si>
    <t>Incidente em toda a coluna referente a M.O.</t>
  </si>
  <si>
    <r>
      <t xml:space="preserve">SERVIÇO PÚBLICO FEDERAL
</t>
    </r>
    <r>
      <rPr>
        <b/>
        <sz val="8"/>
        <color theme="1"/>
        <rFont val="Calibri"/>
        <family val="2"/>
        <scheme val="minor"/>
      </rPr>
      <t>MJSP - POLÍCIA FEDERAL</t>
    </r>
    <r>
      <rPr>
        <sz val="8"/>
        <color theme="1"/>
        <rFont val="Calibri"/>
        <family val="2"/>
        <scheme val="minor"/>
      </rPr>
      <t xml:space="preserve">
GRUPO TÉCNICO DE EDIFICAÇÕES GTED/SR/PF/PR</t>
    </r>
  </si>
  <si>
    <t>B.D.I. M.O.</t>
  </si>
  <si>
    <t>B.D.I. Mat. e Equip.</t>
  </si>
  <si>
    <t>CRONOGRAMA FÍSICO-FINANCEIRO</t>
  </si>
  <si>
    <t>PLANILHA ORÇAMENTÁRIA SINTÉTICA - MÃO DE OBRA NÃO DESONERADA</t>
  </si>
  <si>
    <t>1.2</t>
  </si>
  <si>
    <t>1.2.1</t>
  </si>
  <si>
    <t>1.2.2</t>
  </si>
  <si>
    <t>1.2.3</t>
  </si>
  <si>
    <t>2.1</t>
  </si>
  <si>
    <t>2.1.1</t>
  </si>
  <si>
    <t>3.1</t>
  </si>
  <si>
    <t>3.1.1</t>
  </si>
  <si>
    <t>4.1</t>
  </si>
  <si>
    <t>4.1.1</t>
  </si>
  <si>
    <t>1.1</t>
  </si>
  <si>
    <t>1.1.1</t>
  </si>
  <si>
    <t>30 DIAS</t>
  </si>
  <si>
    <t>60 DIAS</t>
  </si>
  <si>
    <t>1.2.4</t>
  </si>
  <si>
    <t>2.1.2</t>
  </si>
  <si>
    <t>90 DIAS</t>
  </si>
  <si>
    <t>MOBILIZAÇÃO E DESMOBILIZAÇÃO DE EQUIPES E EQUIPAMENTOS DE SONDAGEM A PERCUSSÃO, INCLUSIVE DESLOCAMENTO ATÉ GUAÍRA/PR (COMPREENDEM TODOS OS CUSTOS NO TRANSPORTE E ALOCAÇÃO E POSTERIOR REMOÇÃO DE MÁQUINAS, EQUIPAMENTOS E MATERIAIS, BEM COMO PESSOAL TÉCNICO E DE APOIO, NECESSÁRIOS À EXECUÇÃO DOS SERVIÇOS DE SONDAGEM</t>
  </si>
  <si>
    <t>COT_GRA_003</t>
  </si>
  <si>
    <t>COT_GRA_004</t>
  </si>
  <si>
    <t>MOBILIZAÇÃO E DESMOBILIZAÇÃO DE EQUIPES E EQUIPAMENTOS DE SONDAGEM ROTATIVA, INCLUSIVE DESLOCAMENTO ATÉ GUAÍRA/PR (COMPREENDEM TODOS OS CUSTOS NO TRANSPORTE E ALOCAÇÃO E POSTERIOR REMOÇÃO DE MÁQUINAS, EQUIPAMENTOS E MATERIAIS, BEM COMO PESSOAL TÉCNICO E DE APOIO, NECESSÁRIOS À EXECUÇÃO DOS SERVIÇOS DE SONDAGEM</t>
  </si>
  <si>
    <t>COT_GRA_005</t>
  </si>
  <si>
    <t>COT_GRA_006</t>
  </si>
  <si>
    <t>COT_GRA_007</t>
  </si>
  <si>
    <t>EXECUÇÃO DE SONDAGEM ROTATIVA NW EM ROCHA, INCLUSIVE AS PEÇAS GRÁFICAS E RELATÓRIO PERTINENTES</t>
  </si>
  <si>
    <t>ELABORAÇÃO DE ORÇAMENTO DE OBRAS E TODA DOCUMENTAÇÃO CORRELATA: CRONOGRAMA FÍSICO-FINANCEIRO, COMPOSIÇÕES DE CUSTOS UNITÁRIOS, MAPA DE COTAÇÕES DE MERCADO, COMPROVAÇÃO DAS PESQUISAS, CURVAS ABC DE SERVIÇOS E INSUMOS, DEMONSTRATIVO E JUSTIFICATIVAS PARA COMPOSIÇÃO DOS BDIS, ADOÇÃO DO REGIME DE DESONERAÇÃO TRIBUTÁRIA, MEMÓRIA DE CÁLCULO DAS QUANTIDADES DO ORÇAMENTO, CADERNO DE ENCARGOS E ESPECIFICAÇÕES TÉCNICAS COM ESPECIFICAÇÃO DE MATERIAIS E SERVIÇOS.</t>
  </si>
  <si>
    <t>SERVIÇOS DE CAMPO</t>
  </si>
  <si>
    <t>LEVANTAMENTO PLANIALTIMÉTRICO</t>
  </si>
  <si>
    <t>LEVANTAMENTO PLANIALTIMÉTRICO E CADASTRAL COM TEODOLITO E NÍVEL DE PRECISÃO - TERRENO ATÉ 2.000 M², INLCLUINDO LEVANTAMENTO CADASTRAL DAS ESTRUTURAS EXISTENTES NA FAIXA CONSIDERADA E IDENTIFICAÇÃO DOS PONTOS DE SONDAGEM (INCLUINDO EQUIPAMENTO E TRANSPORTE)</t>
  </si>
  <si>
    <t>CPU_GRA_001</t>
  </si>
  <si>
    <t>ELABORAÇÃO DE PLANILHA ORÇAMENTÁRIA E CRONOGRAMA FÍSICO-FINANCEIRO</t>
  </si>
  <si>
    <t>PROJETOS EXECUTIVOS - ELABORAÇÃO E APRESENTAÇÃO DOS ESTUDOS COM ALTERNATIVAS E CUSTOS PARA ESTABILIZAÇÃO DO SOLO</t>
  </si>
  <si>
    <t>1.2.5</t>
  </si>
  <si>
    <t>CPU_GRA_004</t>
  </si>
  <si>
    <t>PLANILHAS DE COMPOSIÇÕES DOS BDIS</t>
  </si>
  <si>
    <t>1.3</t>
  </si>
  <si>
    <t>SONDAGEM SPT E ROTATIVA</t>
  </si>
  <si>
    <t>1.3.1</t>
  </si>
  <si>
    <t>1.3.2</t>
  </si>
  <si>
    <t>1.3.3</t>
  </si>
  <si>
    <t>1.3.4</t>
  </si>
  <si>
    <t>1.3.5</t>
  </si>
  <si>
    <t>Descrição da Obra/Serviço:</t>
  </si>
  <si>
    <t>ISS Guaíra/PR - 4%, conforme TABELA DE ALÍQUOTAS E DE VALORES DO ISS, anexo VII, da LEI COMPLEMENTAR Nº 1, DE 22 DE DEZEMBRO DE 2006.</t>
  </si>
  <si>
    <t>PLANILHA ORÇAMENTÁRIA RESUMIDA</t>
  </si>
  <si>
    <r>
      <rPr>
        <b/>
        <sz val="11"/>
        <color theme="1"/>
        <rFont val="Calibri"/>
        <family val="2"/>
        <scheme val="minor"/>
      </rPr>
      <t>Desonerado:</t>
    </r>
    <r>
      <rPr>
        <sz val="11"/>
        <color theme="1"/>
        <rFont val="Calibri"/>
        <family val="2"/>
        <scheme val="minor"/>
      </rPr>
      <t xml:space="preserve">
NÃO</t>
    </r>
  </si>
  <si>
    <t>ELABORAÇÃO DE PROJETO BÁSICO E EXECUTIVO DE MURRO DE CONTENÇÃO/ARRIMO, COM UTILIZAÇÃO DE METODOLOGIA BIM, INCLUINDO DRENAGENS NECESSÁRIAS, LISTA DE MATERIAIS E TODOS OS DETALHES NECESSÁRIOS A CORRETA EXECUÇÃO E LICITAÇÃO DOS SERVIÇOS</t>
  </si>
  <si>
    <t>ELABORAÇÃO DE PROJETO BÁSICO E EXECUTIVO DE MURRO DE FECHAMENTO, COM UTILIZAÇÃO DE METODOLOGIA BIM, LISTA DE MATERIAIS E TODOS OS DETALHES NECESSÁRIOS A CORRETA EXECUÇÃO E LICITAÇÃO DOS SERVIÇOS</t>
  </si>
  <si>
    <t>OUTROS SERVIÇOS</t>
  </si>
  <si>
    <t>1.3.6</t>
  </si>
  <si>
    <t>ANÁLISE DO SOLO</t>
  </si>
  <si>
    <t>CPU_GRA_005</t>
  </si>
  <si>
    <t>POÇO DE INSPEÇÃO EM SOLO, SEÇÃO TRANSVERSAL MÍN. 100CM OU CIRCULAR 120CM (NBR 9604:2016), PROFUNDIDADE ESTIMADA DE 2M, INCLUÍNDO REATERRO</t>
  </si>
  <si>
    <t>1.3.7</t>
  </si>
  <si>
    <t xml:space="preserve">PREPARAÇÃO E COLETA DE AMOSTRAS PARA ENSAIOS DE CARACTERIZAÇÃO, TALHAGEM BLOCO 30X30X30CM - NBR 9604/16 - SOLOS </t>
  </si>
  <si>
    <t>PROJETOS BÁSICOS E EXECUTIVOS, INCLUSIVE MODELAGEM EM METODOLOGIA BIM</t>
  </si>
  <si>
    <t>CPU_GRA_006</t>
  </si>
  <si>
    <t>CPU_GRA_007</t>
  </si>
  <si>
    <t>CPU_GRA_008</t>
  </si>
  <si>
    <t>ENSAIO DE TEOR DE UMIDADE - PROCESSO SPEEDY - SOLOS E AGREGADOS MIUDOS</t>
  </si>
  <si>
    <t>ENSAIO DE LIMITE DE LIQUIDEZ - SOLOS</t>
  </si>
  <si>
    <t>ENSAIO DE LIMITE DE PLASTICIDADE - SOLOS (NBR 07180)</t>
  </si>
  <si>
    <t>ENSAIO DE GRANULOMETRIA POR PENEIRAMENTO - SOLOS (NBR 7181/18)</t>
  </si>
  <si>
    <t>SONDAGEM A PERCUSSÃO (SPT) Ø 2 1/2", INCLUSIVE PEÇAS GRÁFICAS E RELATÓRIO PERTINENTES E DESLOCAMENTO ENTRE FUROS</t>
  </si>
  <si>
    <t>EXECUÇÃO DE SONDAGEM ROTATIVA EM SOLO, INCLUSIVE AS PEÇAS GRÁFICAS E RELATÓRIO PERTINENTES E DESLOCAMENTO ENTRE FUROS</t>
  </si>
  <si>
    <t>LAUDO DE AVALIAÇÃO ESTRUTURAL DO CANIL</t>
  </si>
  <si>
    <t>120 DIAS</t>
  </si>
  <si>
    <t>150 DIAS</t>
  </si>
  <si>
    <t>ETAPA 1</t>
  </si>
  <si>
    <t>ETAPA 2</t>
  </si>
  <si>
    <t>ITEM</t>
  </si>
  <si>
    <t>TOTAL</t>
  </si>
  <si>
    <t>Cronograma Físico e Financeiro Estimativo</t>
  </si>
  <si>
    <t>PLANILHA ORÇAMENTÁRIA E DOCUMENTAÇÃO CORRELATA</t>
  </si>
  <si>
    <t xml:space="preserve">LAUDO DE AVALIAÇÃO ESTRUTURAL DA EDIFICAÇÃO DO CANIL, INCLUINDO ART </t>
  </si>
  <si>
    <t>__________________________________</t>
  </si>
  <si>
    <r>
      <t xml:space="preserve">Proponente:
</t>
    </r>
    <r>
      <rPr>
        <sz val="11"/>
        <color theme="1"/>
        <rFont val="Calibri"/>
        <family val="2"/>
        <scheme val="minor"/>
      </rPr>
      <t>DELEGACIA DE POLÍCIA FEDERAL EM FOZ DO IGUAÇU - DPF/FIG/PR</t>
    </r>
  </si>
  <si>
    <t>CPU_GRA_002</t>
  </si>
  <si>
    <t>CPU_GRA_003</t>
  </si>
  <si>
    <t>SERVIÇO</t>
  </si>
  <si>
    <t>DIAS CORRIDOS</t>
  </si>
  <si>
    <t>CRONOGRAMA GANTT ESTIMATIVO DAS ATIVIDADES</t>
  </si>
  <si>
    <t>2.2</t>
  </si>
  <si>
    <t>2.3</t>
  </si>
  <si>
    <t>2.4</t>
  </si>
  <si>
    <t>2.5</t>
  </si>
  <si>
    <t>1ª Reunião (via Teams)</t>
  </si>
  <si>
    <t>Análise Fiscalização</t>
  </si>
  <si>
    <t>3ª Reunião (via Teams)</t>
  </si>
  <si>
    <t>2ª Reunião (via Teams)</t>
  </si>
  <si>
    <t>2.6</t>
  </si>
  <si>
    <t>2.7</t>
  </si>
  <si>
    <t>2.8</t>
  </si>
  <si>
    <t>2.9</t>
  </si>
  <si>
    <t>4ª Reunião (via Teams)</t>
  </si>
  <si>
    <t>3.2</t>
  </si>
  <si>
    <t>3.3</t>
  </si>
  <si>
    <t>Correções finais necessárias</t>
  </si>
  <si>
    <t>Laudo estrutural do Canil</t>
  </si>
  <si>
    <t>4.2</t>
  </si>
  <si>
    <t>Visita Técnica em Guaíra/PR (presencial)</t>
  </si>
  <si>
    <t>1.4</t>
  </si>
  <si>
    <t>Execução da sonsagem SPT e entrega do laudo com ART</t>
  </si>
  <si>
    <t>Execução da sonsagem rotativa e entrega do laudo com ART</t>
  </si>
  <si>
    <t>Execução dos ensaios de laboratório</t>
  </si>
  <si>
    <t>Execução do levantamento topográfico com marcação dos pontos de sondagens e entrega em formato digital</t>
  </si>
  <si>
    <t>Entrega dos relatórios de sondagens e análise dos solos</t>
  </si>
  <si>
    <t>1.5</t>
  </si>
  <si>
    <t>1.6</t>
  </si>
  <si>
    <t>1.7</t>
  </si>
  <si>
    <t>Elaboração e entrega dos Estudos Preliminares</t>
  </si>
  <si>
    <t>Elaboração e entrega da planilha orçamentária e documentação correlata</t>
  </si>
  <si>
    <t>DIA CORRIDO INICIAL</t>
  </si>
  <si>
    <t>DIA CORRIDO FINAL</t>
  </si>
  <si>
    <t>PRAZO TOTAL</t>
  </si>
  <si>
    <t>Anotações:</t>
  </si>
  <si>
    <t>CRONOGRAMA GANTT</t>
  </si>
  <si>
    <t>Entrega dos Projetos Básicos</t>
  </si>
  <si>
    <t>Entrega dos Projetos Executivos</t>
  </si>
  <si>
    <t>Item do C.E.E.T.</t>
  </si>
  <si>
    <t>5.1.1</t>
  </si>
  <si>
    <t>5.2.1</t>
  </si>
  <si>
    <t>5.2.2</t>
  </si>
  <si>
    <t>5.2.3</t>
  </si>
  <si>
    <t>5.2.4</t>
  </si>
  <si>
    <t>5.2.5</t>
  </si>
  <si>
    <t>5.3.1</t>
  </si>
  <si>
    <t>5.3.2</t>
  </si>
  <si>
    <t>5.3.3</t>
  </si>
  <si>
    <t>5.3.4</t>
  </si>
  <si>
    <t>5.3.5</t>
  </si>
  <si>
    <t>5.3.6</t>
  </si>
  <si>
    <t>5.3.7</t>
  </si>
  <si>
    <t>5.4.1</t>
  </si>
  <si>
    <t>5.4.2</t>
  </si>
  <si>
    <t>5.6.1</t>
  </si>
  <si>
    <t>5.5.1</t>
  </si>
  <si>
    <r>
      <t xml:space="preserve">SERVIÇO PÚBLICO FEDERAL
</t>
    </r>
    <r>
      <rPr>
        <b/>
        <sz val="8"/>
        <color theme="1"/>
        <rFont val="Calibri"/>
        <family val="2"/>
        <scheme val="minor"/>
      </rPr>
      <t>MJSP - POLÍCIA FEDERAL</t>
    </r>
    <r>
      <rPr>
        <sz val="8"/>
        <color theme="1"/>
        <rFont val="Calibri"/>
        <family val="2"/>
        <scheme val="minor"/>
      </rPr>
      <t xml:space="preserve">
GRUPO TÉCNICO DE EDIFICAÇÕES - GTED/SR/PF/PR</t>
    </r>
  </si>
  <si>
    <t>Contratação de estudos e ensaios geotécnicos, elaboração de projeto básico e executivo para estabilização do solo e projeto estrutural do muro de fechamento, drenagem superficial e subterrânea em encosta, em parte do terreno do NEPOM/DPF/GRA/PR, inclusive laudo de avaliação estrutural do Canil e elaboração de planilha orçamentária.</t>
  </si>
  <si>
    <t>CPU_GRA_009</t>
  </si>
  <si>
    <t>CPU_GRA_010</t>
  </si>
  <si>
    <t>CPU_GRA_011</t>
  </si>
  <si>
    <t>CPU_GRA_012</t>
  </si>
  <si>
    <t>ENSAIO DE CISALHAMENTO DIRETO RÁPIDO NBR ISO 12957-1:2013 - POR CORPO DE PROVA</t>
  </si>
  <si>
    <r>
      <rPr>
        <b/>
        <sz val="9"/>
        <color theme="1"/>
        <rFont val="Calibri"/>
        <family val="2"/>
        <scheme val="minor"/>
      </rPr>
      <t>Observação:</t>
    </r>
    <r>
      <rPr>
        <sz val="9"/>
        <color theme="1"/>
        <rFont val="Calibri"/>
        <family val="2"/>
        <scheme val="minor"/>
      </rPr>
      <t xml:space="preserve"> O pagamento deverá ser feito por etapas. 1ª Etapa relativa aos serviços de campo e a 2ª aos serviços intelectuais (elaboração de projetos e planilha orçamentária).</t>
    </r>
  </si>
  <si>
    <t>- SINAPI - 11/2023 - Paraná; e
- Cotações de mercado</t>
  </si>
  <si>
    <t>Nome:</t>
  </si>
  <si>
    <t>Cargo:</t>
  </si>
  <si>
    <t>Conselho de classe e número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</si>
</sst>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5" formatCode="_(&quot;R$ &quot;* #,##0.00_);_(&quot;R$ &quot;* \(#,##0.00\);_(&quot;R$ &quot;* &quot;-&quot;??_);_(@_)"/>
    <numFmt numFmtId="166" formatCode="#,##0.00\ %"/>
    <numFmt numFmtId="167" formatCode="&quot;R$&quot;\ #,##0.00"/>
  </numFmts>
  <fonts count="46" x14ac:knownFonts="1">
    <font>
      <sz val="11"/>
      <color theme="1"/>
      <name val="Calibri"/>
      <family val="2"/>
      <scheme val="minor"/>
    </font>
    <font>
      <b/>
      <sz val="11"/>
      <color theme="1"/>
      <name val="Calibri"/>
      <family val="2"/>
      <scheme val="minor"/>
    </font>
    <font>
      <b/>
      <sz val="16"/>
      <color theme="1"/>
      <name val="Calibri"/>
      <family val="2"/>
      <scheme val="minor"/>
    </font>
    <font>
      <sz val="11"/>
      <color theme="1"/>
      <name val="Calibri"/>
      <family val="2"/>
      <scheme val="minor"/>
    </font>
    <font>
      <sz val="10"/>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8"/>
      <color theme="3"/>
      <name val="Calibri Light"/>
      <family val="2"/>
      <scheme val="major"/>
    </font>
    <font>
      <b/>
      <sz val="11"/>
      <color rgb="FFFF0000"/>
      <name val="Calibri"/>
      <family val="2"/>
      <scheme val="minor"/>
    </font>
    <font>
      <b/>
      <sz val="11"/>
      <color theme="1"/>
      <name val="Calibri"/>
      <family val="2"/>
    </font>
    <font>
      <sz val="11"/>
      <color theme="1"/>
      <name val="Calibri"/>
      <family val="2"/>
    </font>
    <font>
      <sz val="8.8000000000000007"/>
      <color theme="1"/>
      <name val="Calibri"/>
      <family val="2"/>
    </font>
    <font>
      <b/>
      <sz val="11"/>
      <name val="Calibri"/>
      <family val="2"/>
      <scheme val="minor"/>
    </font>
    <font>
      <b/>
      <sz val="11"/>
      <name val="Arial"/>
      <family val="1"/>
    </font>
    <font>
      <b/>
      <sz val="10"/>
      <name val="Arial"/>
      <family val="1"/>
    </font>
    <font>
      <sz val="10"/>
      <name val="Arial"/>
      <family val="1"/>
    </font>
    <font>
      <sz val="9"/>
      <color theme="1"/>
      <name val="Calibri"/>
      <family val="2"/>
      <scheme val="minor"/>
    </font>
    <font>
      <b/>
      <sz val="9"/>
      <color theme="1"/>
      <name val="Calibri"/>
      <family val="2"/>
      <scheme val="minor"/>
    </font>
    <font>
      <sz val="11"/>
      <name val="Arial"/>
      <family val="1"/>
    </font>
    <font>
      <b/>
      <sz val="10"/>
      <color rgb="FF000000"/>
      <name val="Arial"/>
      <family val="1"/>
    </font>
    <font>
      <sz val="8"/>
      <name val="Calibri"/>
      <family val="2"/>
      <scheme val="minor"/>
    </font>
    <font>
      <sz val="8"/>
      <color theme="1"/>
      <name val="Calibri"/>
      <family val="2"/>
      <scheme val="minor"/>
    </font>
    <font>
      <sz val="10"/>
      <color rgb="FF000000"/>
      <name val="Arial"/>
      <family val="1"/>
    </font>
    <font>
      <b/>
      <sz val="8"/>
      <color theme="1"/>
      <name val="Calibri"/>
      <family val="2"/>
      <scheme val="minor"/>
    </font>
    <font>
      <sz val="9"/>
      <color rgb="FF000000"/>
      <name val="Calibri"/>
      <family val="2"/>
      <scheme val="minor"/>
    </font>
    <font>
      <b/>
      <sz val="16"/>
      <color theme="1"/>
      <name val="Oswald"/>
    </font>
    <font>
      <b/>
      <sz val="14"/>
      <color theme="1"/>
      <name val="Oswald"/>
    </font>
    <font>
      <b/>
      <sz val="9"/>
      <name val="Arial"/>
      <family val="1"/>
    </font>
    <font>
      <b/>
      <sz val="9"/>
      <color rgb="FF000000"/>
      <name val="Arial"/>
      <family val="1"/>
    </font>
    <font>
      <b/>
      <sz val="9"/>
      <color theme="0"/>
      <name val="Arial"/>
      <family val="2"/>
    </font>
    <font>
      <b/>
      <sz val="9"/>
      <color rgb="FF000000"/>
      <name val="Arial"/>
      <family val="2"/>
    </font>
    <font>
      <b/>
      <sz val="9"/>
      <color rgb="FF000000"/>
      <name val="Calibri"/>
      <family val="2"/>
      <scheme val="minor"/>
    </font>
    <font>
      <sz val="11"/>
      <color theme="7" tint="0.79998168889431442"/>
      <name val="Calibri"/>
      <family val="2"/>
      <scheme val="minor"/>
    </font>
    <font>
      <sz val="9"/>
      <color theme="7" tint="0.79998168889431442"/>
      <name val="Calibri"/>
      <family val="2"/>
      <scheme val="minor"/>
    </font>
    <font>
      <b/>
      <sz val="9"/>
      <color theme="4" tint="-0.499984740745262"/>
      <name val="Calibri"/>
      <family val="2"/>
      <scheme val="minor"/>
    </font>
    <font>
      <sz val="9"/>
      <color theme="4" tint="0.39997558519241921"/>
      <name val="Calibri"/>
      <family val="2"/>
      <scheme val="minor"/>
    </font>
  </fonts>
  <fills count="43">
    <fill>
      <patternFill patternType="none"/>
    </fill>
    <fill>
      <patternFill patternType="gray125"/>
    </fill>
    <fill>
      <patternFill patternType="solid">
        <fgColor theme="6" tint="0.59999389629810485"/>
        <bgColor indexed="64"/>
      </patternFill>
    </fill>
    <fill>
      <patternFill patternType="solid">
        <fgColor rgb="FFC6EF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rgb="FFFFFFFF"/>
      </patternFill>
    </fill>
    <fill>
      <patternFill patternType="solid">
        <fgColor rgb="FFD8ECF6"/>
      </patternFill>
    </fill>
    <fill>
      <patternFill patternType="solid">
        <fgColor rgb="FFDFF0D8"/>
      </patternFill>
    </fill>
    <fill>
      <patternFill patternType="solid">
        <fgColor rgb="FFFFD966"/>
        <bgColor indexed="64"/>
      </patternFill>
    </fill>
    <fill>
      <patternFill patternType="solid">
        <fgColor theme="2" tint="-0.249977111117893"/>
        <bgColor indexed="64"/>
      </patternFill>
    </fill>
    <fill>
      <patternFill patternType="solid">
        <fgColor theme="0"/>
        <bgColor indexed="64"/>
      </patternFill>
    </fill>
    <fill>
      <patternFill patternType="solid">
        <fgColor theme="1"/>
        <bgColor indexed="64"/>
      </patternFill>
    </fill>
    <fill>
      <patternFill patternType="solid">
        <fgColor theme="0" tint="-0.34998626667073579"/>
        <bgColor indexed="64"/>
      </patternFill>
    </fill>
    <fill>
      <patternFill patternType="solid">
        <fgColor theme="7" tint="0.39997558519241921"/>
        <bgColor indexed="64"/>
      </patternFill>
    </fill>
    <fill>
      <patternFill patternType="solid">
        <fgColor theme="1" tint="0.34998626667073579"/>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rgb="FFCCCCCC"/>
      </left>
      <right style="thin">
        <color rgb="FFCCCCCC"/>
      </right>
      <top style="thin">
        <color rgb="FFCCCCCC"/>
      </top>
      <bottom style="thin">
        <color rgb="FFCCCCCC"/>
      </bottom>
      <diagonal/>
    </border>
    <border>
      <left style="thin">
        <color indexed="64"/>
      </left>
      <right style="thin">
        <color indexed="64"/>
      </right>
      <top/>
      <bottom style="thin">
        <color indexed="64"/>
      </bottom>
      <diagonal/>
    </border>
    <border>
      <left style="thin">
        <color indexed="64"/>
      </left>
      <right style="thin">
        <color rgb="FFCCCCCC"/>
      </right>
      <top style="thin">
        <color rgb="FFCCCCCC"/>
      </top>
      <bottom style="thin">
        <color rgb="FFCCCCCC"/>
      </bottom>
      <diagonal/>
    </border>
    <border>
      <left style="thin">
        <color rgb="FFCCCCCC"/>
      </left>
      <right style="thin">
        <color indexed="64"/>
      </right>
      <top style="thin">
        <color rgb="FFCCCCCC"/>
      </top>
      <bottom style="thin">
        <color rgb="FFCCCCCC"/>
      </bottom>
      <diagonal/>
    </border>
    <border>
      <left style="thin">
        <color indexed="64"/>
      </left>
      <right style="thin">
        <color indexed="64"/>
      </right>
      <top style="thin">
        <color indexed="64"/>
      </top>
      <bottom/>
      <diagonal/>
    </border>
    <border>
      <left style="thin">
        <color rgb="FFCCCCCC"/>
      </left>
      <right style="thin">
        <color rgb="FFCCCCCC"/>
      </right>
      <top/>
      <bottom style="thin">
        <color rgb="FFCCCCCC"/>
      </bottom>
      <diagonal/>
    </border>
    <border>
      <left style="medium">
        <color indexed="64"/>
      </left>
      <right/>
      <top/>
      <bottom style="medium">
        <color indexed="64"/>
      </bottom>
      <diagonal/>
    </border>
    <border>
      <left/>
      <right style="thin">
        <color rgb="FFCCCCCC"/>
      </right>
      <top style="thin">
        <color rgb="FFCCCCCC"/>
      </top>
      <bottom style="thin">
        <color rgb="FFCCCCCC"/>
      </bottom>
      <diagonal/>
    </border>
    <border>
      <left style="thin">
        <color rgb="FFCCCCCC"/>
      </left>
      <right/>
      <top style="thin">
        <color rgb="FFCCCCCC"/>
      </top>
      <bottom style="thin">
        <color rgb="FFCCCCCC"/>
      </bottom>
      <diagonal/>
    </border>
    <border>
      <left style="thin">
        <color theme="2"/>
      </left>
      <right style="thin">
        <color theme="2"/>
      </right>
      <top style="thin">
        <color theme="2"/>
      </top>
      <bottom style="thin">
        <color theme="2"/>
      </bottom>
      <diagonal/>
    </border>
    <border>
      <left/>
      <right/>
      <top style="thin">
        <color theme="2"/>
      </top>
      <bottom/>
      <diagonal/>
    </border>
    <border>
      <left style="thin">
        <color rgb="FFCCCCCC"/>
      </left>
      <right style="thin">
        <color rgb="FFCCCCCC"/>
      </right>
      <top style="thin">
        <color rgb="FFCCCCCC"/>
      </top>
      <bottom/>
      <diagonal/>
    </border>
    <border>
      <left style="medium">
        <color indexed="64"/>
      </left>
      <right/>
      <top/>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theme="2"/>
      </left>
      <right/>
      <top style="thin">
        <color theme="2"/>
      </top>
      <bottom style="thin">
        <color theme="2"/>
      </bottom>
      <diagonal/>
    </border>
    <border>
      <left/>
      <right/>
      <top style="thin">
        <color theme="2"/>
      </top>
      <bottom style="thin">
        <color theme="2"/>
      </bottom>
      <diagonal/>
    </border>
    <border>
      <left/>
      <right style="thin">
        <color theme="2"/>
      </right>
      <top style="thin">
        <color theme="2"/>
      </top>
      <bottom style="thin">
        <color theme="2"/>
      </bottom>
      <diagonal/>
    </border>
    <border>
      <left style="thin">
        <color theme="2"/>
      </left>
      <right style="thin">
        <color theme="2"/>
      </right>
      <top style="thin">
        <color theme="2"/>
      </top>
      <bottom/>
      <diagonal/>
    </border>
    <border>
      <left style="thin">
        <color theme="2"/>
      </left>
      <right style="thin">
        <color theme="2"/>
      </right>
      <top/>
      <bottom style="thin">
        <color theme="2"/>
      </bottom>
      <diagonal/>
    </border>
    <border>
      <left style="thin">
        <color theme="2"/>
      </left>
      <right/>
      <top style="thin">
        <color theme="2"/>
      </top>
      <bottom/>
      <diagonal/>
    </border>
    <border>
      <left/>
      <right style="thin">
        <color theme="2"/>
      </right>
      <top style="thin">
        <color theme="2"/>
      </top>
      <bottom/>
      <diagonal/>
    </border>
    <border>
      <left style="thin">
        <color theme="2"/>
      </left>
      <right/>
      <top/>
      <bottom style="thin">
        <color theme="2"/>
      </bottom>
      <diagonal/>
    </border>
    <border>
      <left/>
      <right style="thin">
        <color theme="2"/>
      </right>
      <top/>
      <bottom style="thin">
        <color theme="2"/>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s>
  <cellStyleXfs count="50">
    <xf numFmtId="0" fontId="0" fillId="0" borderId="0"/>
    <xf numFmtId="0" fontId="4" fillId="0" borderId="0"/>
    <xf numFmtId="0" fontId="5" fillId="0" borderId="33" applyNumberFormat="0" applyFill="0" applyAlignment="0" applyProtection="0"/>
    <xf numFmtId="0" fontId="6" fillId="0" borderId="34" applyNumberFormat="0" applyFill="0" applyAlignment="0" applyProtection="0"/>
    <xf numFmtId="0" fontId="7" fillId="0" borderId="35" applyNumberFormat="0" applyFill="0" applyAlignment="0" applyProtection="0"/>
    <xf numFmtId="0" fontId="7" fillId="0" borderId="0" applyNumberFormat="0" applyFill="0" applyBorder="0" applyAlignment="0" applyProtection="0"/>
    <xf numFmtId="0" fontId="8" fillId="3" borderId="0" applyNumberFormat="0" applyBorder="0" applyAlignment="0" applyProtection="0"/>
    <xf numFmtId="0" fontId="9" fillId="4" borderId="36" applyNumberFormat="0" applyAlignment="0" applyProtection="0"/>
    <xf numFmtId="0" fontId="10" fillId="5" borderId="37" applyNumberFormat="0" applyAlignment="0" applyProtection="0"/>
    <xf numFmtId="0" fontId="11" fillId="5" borderId="36" applyNumberFormat="0" applyAlignment="0" applyProtection="0"/>
    <xf numFmtId="0" fontId="12" fillId="0" borderId="38" applyNumberFormat="0" applyFill="0" applyAlignment="0" applyProtection="0"/>
    <xf numFmtId="0" fontId="13" fillId="6" borderId="39" applyNumberFormat="0" applyAlignment="0" applyProtection="0"/>
    <xf numFmtId="0" fontId="14" fillId="0" borderId="0" applyNumberFormat="0" applyFill="0" applyBorder="0" applyAlignment="0" applyProtection="0"/>
    <xf numFmtId="0" fontId="3" fillId="7" borderId="40" applyNumberFormat="0" applyFont="0" applyAlignment="0" applyProtection="0"/>
    <xf numFmtId="0" fontId="15" fillId="0" borderId="0" applyNumberFormat="0" applyFill="0" applyBorder="0" applyAlignment="0" applyProtection="0"/>
    <xf numFmtId="0" fontId="1" fillId="0" borderId="41" applyNumberFormat="0" applyFill="0" applyAlignment="0" applyProtection="0"/>
    <xf numFmtId="0" fontId="16"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16" fillId="11" borderId="0" applyNumberFormat="0" applyBorder="0" applyAlignment="0" applyProtection="0"/>
    <xf numFmtId="0" fontId="16" fillId="1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16" fillId="19" borderId="0" applyNumberFormat="0" applyBorder="0" applyAlignment="0" applyProtection="0"/>
    <xf numFmtId="0" fontId="16" fillId="20"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16" fillId="23" borderId="0" applyNumberFormat="0" applyBorder="0" applyAlignment="0" applyProtection="0"/>
    <xf numFmtId="0" fontId="16" fillId="24" borderId="0" applyNumberFormat="0" applyBorder="0" applyAlignment="0" applyProtection="0"/>
    <xf numFmtId="0" fontId="3" fillId="25" borderId="0" applyNumberFormat="0" applyBorder="0" applyAlignment="0" applyProtection="0"/>
    <xf numFmtId="0" fontId="3" fillId="26" borderId="0" applyNumberFormat="0" applyBorder="0" applyAlignment="0" applyProtection="0"/>
    <xf numFmtId="0" fontId="16" fillId="27" borderId="0" applyNumberFormat="0" applyBorder="0" applyAlignment="0" applyProtection="0"/>
    <xf numFmtId="0" fontId="16" fillId="28" borderId="0" applyNumberFormat="0" applyBorder="0" applyAlignment="0" applyProtection="0"/>
    <xf numFmtId="0" fontId="3" fillId="29" borderId="0" applyNumberFormat="0" applyBorder="0" applyAlignment="0" applyProtection="0"/>
    <xf numFmtId="0" fontId="3" fillId="30" borderId="0" applyNumberFormat="0" applyBorder="0" applyAlignment="0" applyProtection="0"/>
    <xf numFmtId="0" fontId="16" fillId="31" borderId="0" applyNumberFormat="0" applyBorder="0" applyAlignment="0" applyProtection="0"/>
    <xf numFmtId="0" fontId="17" fillId="0" borderId="0" applyNumberFormat="0" applyFill="0" applyBorder="0" applyAlignment="0" applyProtection="0"/>
    <xf numFmtId="9" fontId="3" fillId="0" borderId="0" applyFont="0" applyFill="0" applyBorder="0" applyAlignment="0" applyProtection="0"/>
    <xf numFmtId="0" fontId="28" fillId="0" borderId="0"/>
    <xf numFmtId="43" fontId="4" fillId="0" borderId="0" applyFont="0" applyFill="0" applyBorder="0" applyAlignment="0" applyProtection="0"/>
    <xf numFmtId="0" fontId="4" fillId="0" borderId="0"/>
    <xf numFmtId="43" fontId="3" fillId="0" borderId="0" applyFont="0" applyFill="0" applyBorder="0" applyAlignment="0" applyProtection="0"/>
    <xf numFmtId="165" fontId="4" fillId="0" borderId="0" applyFont="0" applyFill="0" applyBorder="0" applyAlignment="0" applyProtection="0"/>
    <xf numFmtId="43" fontId="4"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cellStyleXfs>
  <cellXfs count="291">
    <xf numFmtId="0" fontId="0" fillId="0" borderId="0" xfId="0"/>
    <xf numFmtId="0" fontId="0" fillId="0" borderId="11" xfId="0" applyBorder="1" applyAlignment="1">
      <alignment horizontal="center"/>
    </xf>
    <xf numFmtId="10" fontId="0" fillId="0" borderId="1" xfId="0" applyNumberFormat="1" applyBorder="1" applyAlignment="1">
      <alignment horizontal="center"/>
    </xf>
    <xf numFmtId="0" fontId="0" fillId="0" borderId="1" xfId="0" applyBorder="1"/>
    <xf numFmtId="10" fontId="1" fillId="2" borderId="1" xfId="0" applyNumberFormat="1" applyFont="1" applyFill="1" applyBorder="1" applyAlignment="1">
      <alignment horizontal="center"/>
    </xf>
    <xf numFmtId="10" fontId="0" fillId="0" borderId="1" xfId="0" applyNumberFormat="1" applyBorder="1" applyAlignment="1">
      <alignment horizontal="center" wrapText="1"/>
    </xf>
    <xf numFmtId="0" fontId="0" fillId="0" borderId="25" xfId="0" applyBorder="1" applyAlignment="1">
      <alignment horizontal="center"/>
    </xf>
    <xf numFmtId="0" fontId="0" fillId="0" borderId="29" xfId="0" applyBorder="1"/>
    <xf numFmtId="10" fontId="1" fillId="2" borderId="29" xfId="0" applyNumberFormat="1" applyFont="1" applyFill="1" applyBorder="1" applyAlignment="1">
      <alignment horizontal="center"/>
    </xf>
    <xf numFmtId="0" fontId="1" fillId="32" borderId="1" xfId="0" applyFont="1" applyFill="1" applyBorder="1" applyAlignment="1">
      <alignment horizontal="center"/>
    </xf>
    <xf numFmtId="0" fontId="0" fillId="0" borderId="0" xfId="0" applyAlignment="1">
      <alignment wrapText="1"/>
    </xf>
    <xf numFmtId="0" fontId="0" fillId="0" borderId="0" xfId="0" applyAlignment="1">
      <alignment horizontal="center"/>
    </xf>
    <xf numFmtId="0" fontId="24" fillId="33" borderId="0" xfId="0" applyFont="1" applyFill="1" applyAlignment="1">
      <alignment vertical="top" wrapText="1"/>
    </xf>
    <xf numFmtId="0" fontId="24" fillId="33" borderId="0" xfId="0" applyFont="1" applyFill="1" applyAlignment="1">
      <alignment horizontal="right" vertical="top" wrapText="1"/>
    </xf>
    <xf numFmtId="0" fontId="25" fillId="33" borderId="0" xfId="0" applyFont="1" applyFill="1" applyAlignment="1">
      <alignment horizontal="center" vertical="top" wrapText="1"/>
    </xf>
    <xf numFmtId="0" fontId="25" fillId="33" borderId="23" xfId="0" applyFont="1" applyFill="1" applyBorder="1" applyAlignment="1">
      <alignment horizontal="center" vertical="top" wrapText="1"/>
    </xf>
    <xf numFmtId="167" fontId="0" fillId="0" borderId="0" xfId="0" applyNumberFormat="1"/>
    <xf numFmtId="0" fontId="23" fillId="33" borderId="48" xfId="0" applyFont="1" applyFill="1" applyBorder="1" applyAlignment="1">
      <alignment horizontal="center" vertical="top" wrapText="1"/>
    </xf>
    <xf numFmtId="0" fontId="29" fillId="34" borderId="48" xfId="0" applyFont="1" applyFill="1" applyBorder="1" applyAlignment="1">
      <alignment horizontal="center" vertical="top" wrapText="1"/>
    </xf>
    <xf numFmtId="10" fontId="0" fillId="0" borderId="0" xfId="0" applyNumberFormat="1"/>
    <xf numFmtId="0" fontId="0" fillId="0" borderId="0" xfId="0" applyAlignment="1">
      <alignment horizontal="center" vertical="center"/>
    </xf>
    <xf numFmtId="0" fontId="0" fillId="0" borderId="0" xfId="0" applyAlignment="1">
      <alignment vertical="center" wrapText="1"/>
    </xf>
    <xf numFmtId="0" fontId="32" fillId="35" borderId="46" xfId="0" applyFont="1" applyFill="1" applyBorder="1" applyAlignment="1">
      <alignment horizontal="center" vertical="center" wrapText="1"/>
    </xf>
    <xf numFmtId="0" fontId="0" fillId="0" borderId="0" xfId="0" applyAlignment="1">
      <alignment vertical="center"/>
    </xf>
    <xf numFmtId="0" fontId="23" fillId="33" borderId="46" xfId="0" applyFont="1" applyFill="1" applyBorder="1" applyAlignment="1">
      <alignment horizontal="center" vertical="center" wrapText="1"/>
    </xf>
    <xf numFmtId="167" fontId="32" fillId="35" borderId="46" xfId="0" applyNumberFormat="1" applyFont="1" applyFill="1" applyBorder="1" applyAlignment="1">
      <alignment horizontal="center" vertical="center" wrapText="1"/>
    </xf>
    <xf numFmtId="0" fontId="32" fillId="35" borderId="46" xfId="0" applyFont="1" applyFill="1" applyBorder="1" applyAlignment="1">
      <alignment horizontal="left" vertical="center" wrapText="1"/>
    </xf>
    <xf numFmtId="167" fontId="29" fillId="34" borderId="46" xfId="0" applyNumberFormat="1" applyFont="1" applyFill="1" applyBorder="1" applyAlignment="1">
      <alignment horizontal="center" vertical="center" wrapText="1"/>
    </xf>
    <xf numFmtId="0" fontId="24" fillId="33" borderId="42" xfId="0" applyFont="1" applyFill="1" applyBorder="1" applyAlignment="1">
      <alignment horizontal="center" vertical="center" wrapText="1"/>
    </xf>
    <xf numFmtId="0" fontId="23" fillId="33" borderId="23" xfId="0" applyFont="1" applyFill="1" applyBorder="1" applyAlignment="1">
      <alignment horizontal="left" vertical="center" wrapText="1"/>
    </xf>
    <xf numFmtId="0" fontId="24" fillId="33" borderId="23" xfId="0" applyFont="1" applyFill="1" applyBorder="1" applyAlignment="1">
      <alignment horizontal="left" vertical="center" wrapText="1"/>
    </xf>
    <xf numFmtId="0" fontId="23" fillId="33" borderId="49" xfId="0" applyFont="1" applyFill="1" applyBorder="1" applyAlignment="1">
      <alignment horizontal="center" vertical="center" wrapText="1"/>
    </xf>
    <xf numFmtId="166" fontId="29" fillId="34" borderId="49" xfId="0" applyNumberFormat="1" applyFont="1" applyFill="1" applyBorder="1" applyAlignment="1">
      <alignment horizontal="center" vertical="center" wrapText="1"/>
    </xf>
    <xf numFmtId="0" fontId="32" fillId="35" borderId="48" xfId="0" applyFont="1" applyFill="1" applyBorder="1" applyAlignment="1">
      <alignment horizontal="left" vertical="center" wrapText="1"/>
    </xf>
    <xf numFmtId="166" fontId="32" fillId="35" borderId="49" xfId="0" applyNumberFormat="1" applyFont="1" applyFill="1" applyBorder="1" applyAlignment="1">
      <alignment horizontal="center" vertical="center" wrapText="1"/>
    </xf>
    <xf numFmtId="0" fontId="24" fillId="33" borderId="23" xfId="0" applyFont="1" applyFill="1" applyBorder="1" applyAlignment="1">
      <alignment horizontal="right" vertical="center" wrapText="1"/>
    </xf>
    <xf numFmtId="0" fontId="25" fillId="33" borderId="23" xfId="0" applyFont="1" applyFill="1" applyBorder="1" applyAlignment="1">
      <alignment horizontal="center" vertical="center" wrapText="1"/>
    </xf>
    <xf numFmtId="0" fontId="25" fillId="33" borderId="42" xfId="0" applyFont="1" applyFill="1" applyBorder="1" applyAlignment="1">
      <alignment horizontal="center" vertical="center" wrapText="1"/>
    </xf>
    <xf numFmtId="167" fontId="24" fillId="33" borderId="42" xfId="0" applyNumberFormat="1" applyFont="1" applyFill="1" applyBorder="1" applyAlignment="1">
      <alignment vertical="center" wrapText="1"/>
    </xf>
    <xf numFmtId="0" fontId="24" fillId="33" borderId="23" xfId="0" applyFont="1" applyFill="1" applyBorder="1" applyAlignment="1">
      <alignment horizontal="center" vertical="center" wrapText="1"/>
    </xf>
    <xf numFmtId="0" fontId="24" fillId="33" borderId="23" xfId="0" applyFont="1" applyFill="1" applyBorder="1" applyAlignment="1">
      <alignment vertical="top" wrapText="1"/>
    </xf>
    <xf numFmtId="0" fontId="24" fillId="33" borderId="21" xfId="0" applyFont="1" applyFill="1" applyBorder="1" applyAlignment="1">
      <alignment vertical="top" wrapText="1"/>
    </xf>
    <xf numFmtId="0" fontId="24" fillId="33" borderId="19" xfId="0" applyFont="1" applyFill="1" applyBorder="1" applyAlignment="1">
      <alignment horizontal="right" vertical="top" wrapText="1"/>
    </xf>
    <xf numFmtId="0" fontId="24" fillId="33" borderId="19" xfId="0" applyFont="1" applyFill="1" applyBorder="1" applyAlignment="1">
      <alignment vertical="top" wrapText="1"/>
    </xf>
    <xf numFmtId="167" fontId="24" fillId="33" borderId="42" xfId="0" applyNumberFormat="1" applyFont="1" applyFill="1" applyBorder="1" applyAlignment="1">
      <alignment horizontal="center" vertical="center" wrapText="1"/>
    </xf>
    <xf numFmtId="0" fontId="24" fillId="33" borderId="20" xfId="0" applyFont="1" applyFill="1" applyBorder="1" applyAlignment="1">
      <alignment horizontal="center" vertical="center" wrapText="1"/>
    </xf>
    <xf numFmtId="0" fontId="29" fillId="37" borderId="48" xfId="0" applyFont="1" applyFill="1" applyBorder="1" applyAlignment="1">
      <alignment horizontal="left" vertical="center" wrapText="1"/>
    </xf>
    <xf numFmtId="0" fontId="23" fillId="33" borderId="0" xfId="0" applyFont="1" applyFill="1" applyAlignment="1">
      <alignment horizontal="center" vertical="center" wrapText="1"/>
    </xf>
    <xf numFmtId="0" fontId="24" fillId="33" borderId="0" xfId="0" applyFont="1" applyFill="1" applyAlignment="1">
      <alignment horizontal="center" vertical="center" wrapText="1"/>
    </xf>
    <xf numFmtId="0" fontId="25" fillId="33" borderId="0" xfId="0" applyFont="1" applyFill="1" applyAlignment="1">
      <alignment horizontal="center" vertical="center" wrapText="1"/>
    </xf>
    <xf numFmtId="167" fontId="25" fillId="33" borderId="0" xfId="0" applyNumberFormat="1" applyFont="1" applyFill="1" applyAlignment="1">
      <alignment horizontal="center" vertical="center" wrapText="1"/>
    </xf>
    <xf numFmtId="10" fontId="25" fillId="33" borderId="0" xfId="41" applyNumberFormat="1" applyFont="1" applyFill="1" applyBorder="1" applyAlignment="1">
      <alignment horizontal="center" vertical="center" wrapText="1"/>
    </xf>
    <xf numFmtId="0" fontId="24" fillId="33" borderId="0" xfId="0" applyFont="1" applyFill="1" applyAlignment="1">
      <alignment horizontal="right" vertical="center" wrapText="1"/>
    </xf>
    <xf numFmtId="10" fontId="25" fillId="33" borderId="0" xfId="41" applyNumberFormat="1" applyFont="1" applyFill="1" applyBorder="1" applyAlignment="1">
      <alignment horizontal="left" vertical="center" wrapText="1"/>
    </xf>
    <xf numFmtId="0" fontId="25" fillId="33" borderId="0" xfId="0" applyFont="1" applyFill="1" applyAlignment="1">
      <alignment horizontal="left" vertical="center" wrapText="1"/>
    </xf>
    <xf numFmtId="167" fontId="24" fillId="33" borderId="0" xfId="0" applyNumberFormat="1" applyFont="1" applyFill="1" applyAlignment="1">
      <alignment horizontal="right" vertical="top" wrapText="1"/>
    </xf>
    <xf numFmtId="167" fontId="24" fillId="33" borderId="19" xfId="0" applyNumberFormat="1" applyFont="1" applyFill="1" applyBorder="1" applyAlignment="1">
      <alignment horizontal="right" vertical="top" wrapText="1"/>
    </xf>
    <xf numFmtId="0" fontId="37" fillId="33" borderId="55" xfId="0" applyFont="1" applyFill="1" applyBorder="1" applyAlignment="1">
      <alignment horizontal="center" vertical="top" wrapText="1"/>
    </xf>
    <xf numFmtId="10" fontId="38" fillId="37" borderId="55" xfId="41" applyNumberFormat="1" applyFont="1" applyFill="1" applyBorder="1" applyAlignment="1">
      <alignment horizontal="center" vertical="top" wrapText="1"/>
    </xf>
    <xf numFmtId="167" fontId="38" fillId="37" borderId="55" xfId="0" applyNumberFormat="1" applyFont="1" applyFill="1" applyBorder="1" applyAlignment="1">
      <alignment horizontal="center" vertical="top" wrapText="1"/>
    </xf>
    <xf numFmtId="10" fontId="38" fillId="38" borderId="55" xfId="41" applyNumberFormat="1" applyFont="1" applyFill="1" applyBorder="1" applyAlignment="1">
      <alignment horizontal="center" vertical="top" wrapText="1"/>
    </xf>
    <xf numFmtId="167" fontId="38" fillId="38" borderId="55" xfId="0" applyNumberFormat="1" applyFont="1" applyFill="1" applyBorder="1" applyAlignment="1">
      <alignment horizontal="center" vertical="top" wrapText="1"/>
    </xf>
    <xf numFmtId="10" fontId="37" fillId="33" borderId="55" xfId="41" applyNumberFormat="1" applyFont="1" applyFill="1" applyBorder="1" applyAlignment="1">
      <alignment horizontal="center" wrapText="1"/>
    </xf>
    <xf numFmtId="167" fontId="37" fillId="33" borderId="55" xfId="0" applyNumberFormat="1" applyFont="1" applyFill="1" applyBorder="1" applyAlignment="1">
      <alignment horizontal="center" vertical="top" wrapText="1"/>
    </xf>
    <xf numFmtId="167" fontId="37" fillId="33" borderId="55" xfId="0" applyNumberFormat="1" applyFont="1" applyFill="1" applyBorder="1" applyAlignment="1">
      <alignment horizontal="center" wrapText="1"/>
    </xf>
    <xf numFmtId="10" fontId="37" fillId="33" borderId="55" xfId="0" applyNumberFormat="1" applyFont="1" applyFill="1" applyBorder="1" applyAlignment="1">
      <alignment horizontal="center" wrapText="1"/>
    </xf>
    <xf numFmtId="0" fontId="25" fillId="33" borderId="55" xfId="0" applyFont="1" applyFill="1" applyBorder="1" applyAlignment="1">
      <alignment horizontal="center" vertical="top" wrapText="1"/>
    </xf>
    <xf numFmtId="10" fontId="38" fillId="40" borderId="55" xfId="41" applyNumberFormat="1" applyFont="1" applyFill="1" applyBorder="1" applyAlignment="1">
      <alignment horizontal="center" vertical="top" wrapText="1"/>
    </xf>
    <xf numFmtId="10" fontId="4" fillId="33" borderId="0" xfId="0" applyNumberFormat="1" applyFont="1" applyFill="1" applyAlignment="1">
      <alignment horizontal="center" vertical="center" wrapText="1"/>
    </xf>
    <xf numFmtId="0" fontId="4" fillId="33" borderId="0" xfId="0" applyFont="1" applyFill="1" applyAlignment="1">
      <alignment horizontal="center" vertical="center" wrapText="1"/>
    </xf>
    <xf numFmtId="0" fontId="29" fillId="41" borderId="48" xfId="0" applyFont="1" applyFill="1" applyBorder="1" applyAlignment="1">
      <alignment horizontal="left" vertical="center" wrapText="1"/>
    </xf>
    <xf numFmtId="0" fontId="29" fillId="41" borderId="46" xfId="0" applyFont="1" applyFill="1" applyBorder="1" applyAlignment="1">
      <alignment horizontal="center" vertical="center" wrapText="1"/>
    </xf>
    <xf numFmtId="0" fontId="29" fillId="41" borderId="46" xfId="0" applyFont="1" applyFill="1" applyBorder="1" applyAlignment="1">
      <alignment horizontal="left" vertical="center" wrapText="1"/>
    </xf>
    <xf numFmtId="167" fontId="29" fillId="41" borderId="46" xfId="0" applyNumberFormat="1" applyFont="1" applyFill="1" applyBorder="1" applyAlignment="1">
      <alignment horizontal="center" vertical="center" wrapText="1"/>
    </xf>
    <xf numFmtId="166" fontId="29" fillId="41" borderId="49" xfId="0" applyNumberFormat="1" applyFont="1" applyFill="1" applyBorder="1" applyAlignment="1">
      <alignment horizontal="center" vertical="center" wrapText="1"/>
    </xf>
    <xf numFmtId="0" fontId="29" fillId="40" borderId="46" xfId="0" applyFont="1" applyFill="1" applyBorder="1" applyAlignment="1">
      <alignment horizontal="center" vertical="center" wrapText="1"/>
    </xf>
    <xf numFmtId="0" fontId="29" fillId="40" borderId="46" xfId="0" applyFont="1" applyFill="1" applyBorder="1" applyAlignment="1">
      <alignment horizontal="left" vertical="center" wrapText="1"/>
    </xf>
    <xf numFmtId="167" fontId="29" fillId="40" borderId="46" xfId="0" applyNumberFormat="1" applyFont="1" applyFill="1" applyBorder="1" applyAlignment="1">
      <alignment horizontal="center" vertical="center" wrapText="1"/>
    </xf>
    <xf numFmtId="166" fontId="29" fillId="40" borderId="49" xfId="0" applyNumberFormat="1" applyFont="1" applyFill="1" applyBorder="1" applyAlignment="1">
      <alignment horizontal="center" vertical="center" wrapText="1"/>
    </xf>
    <xf numFmtId="0" fontId="29" fillId="40" borderId="48" xfId="0" applyFont="1" applyFill="1" applyBorder="1" applyAlignment="1">
      <alignment horizontal="left" vertical="center" wrapText="1"/>
    </xf>
    <xf numFmtId="1" fontId="0" fillId="0" borderId="0" xfId="0" applyNumberFormat="1"/>
    <xf numFmtId="0" fontId="27" fillId="0" borderId="76" xfId="0" applyFont="1" applyBorder="1" applyAlignment="1">
      <alignment horizontal="center" vertical="center"/>
    </xf>
    <xf numFmtId="0" fontId="41" fillId="32" borderId="76" xfId="0" applyFont="1" applyFill="1" applyBorder="1" applyAlignment="1">
      <alignment horizontal="center" vertical="center" wrapText="1"/>
    </xf>
    <xf numFmtId="0" fontId="41" fillId="32" borderId="76" xfId="0" applyFont="1" applyFill="1" applyBorder="1" applyAlignment="1">
      <alignment horizontal="left" vertical="center" wrapText="1"/>
    </xf>
    <xf numFmtId="1" fontId="41" fillId="32" borderId="76" xfId="0" applyNumberFormat="1" applyFont="1" applyFill="1" applyBorder="1" applyAlignment="1">
      <alignment horizontal="center" vertical="center" wrapText="1"/>
    </xf>
    <xf numFmtId="0" fontId="34" fillId="0" borderId="76" xfId="0" applyFont="1" applyBorder="1" applyAlignment="1">
      <alignment horizontal="center" vertical="center" wrapText="1"/>
    </xf>
    <xf numFmtId="0" fontId="34" fillId="0" borderId="76" xfId="0" applyFont="1" applyBorder="1" applyAlignment="1">
      <alignment horizontal="left" vertical="center" wrapText="1"/>
    </xf>
    <xf numFmtId="1" fontId="34" fillId="0" borderId="76" xfId="0" applyNumberFormat="1" applyFont="1" applyBorder="1" applyAlignment="1">
      <alignment horizontal="center" vertical="center" wrapText="1"/>
    </xf>
    <xf numFmtId="0" fontId="42" fillId="0" borderId="0" xfId="0" applyFont="1"/>
    <xf numFmtId="0" fontId="43" fillId="0" borderId="76" xfId="0" applyFont="1" applyBorder="1" applyAlignment="1">
      <alignment horizontal="center" vertical="center" wrapText="1"/>
    </xf>
    <xf numFmtId="0" fontId="44" fillId="0" borderId="76" xfId="0" applyFont="1" applyBorder="1" applyAlignment="1">
      <alignment horizontal="center" vertical="center" wrapText="1"/>
    </xf>
    <xf numFmtId="0" fontId="45" fillId="0" borderId="76" xfId="0" applyFont="1" applyBorder="1" applyAlignment="1">
      <alignment horizontal="center" vertical="center" wrapText="1"/>
    </xf>
    <xf numFmtId="0" fontId="41" fillId="32" borderId="76" xfId="0" applyFont="1" applyFill="1" applyBorder="1" applyAlignment="1">
      <alignment horizontal="left" vertical="center" wrapText="1" indent="1"/>
    </xf>
    <xf numFmtId="0" fontId="29" fillId="34" borderId="54" xfId="0" applyFont="1" applyFill="1" applyBorder="1" applyAlignment="1">
      <alignment horizontal="left" vertical="top" wrapText="1"/>
    </xf>
    <xf numFmtId="0" fontId="0" fillId="0" borderId="53" xfId="0" applyBorder="1" applyAlignment="1">
      <alignment horizontal="left" vertical="top" wrapText="1"/>
    </xf>
    <xf numFmtId="0" fontId="31" fillId="36" borderId="2" xfId="0" applyFont="1" applyFill="1" applyBorder="1" applyAlignment="1">
      <alignment horizontal="right" vertical="center" wrapText="1"/>
    </xf>
    <xf numFmtId="0" fontId="31" fillId="36" borderId="3" xfId="0" applyFont="1" applyFill="1" applyBorder="1" applyAlignment="1">
      <alignment horizontal="right" vertical="center" wrapText="1"/>
    </xf>
    <xf numFmtId="0" fontId="23" fillId="33" borderId="23" xfId="0" applyFont="1" applyFill="1" applyBorder="1" applyAlignment="1">
      <alignment horizontal="center" wrapText="1"/>
    </xf>
    <xf numFmtId="0" fontId="23" fillId="33" borderId="0" xfId="0" applyFont="1" applyFill="1" applyAlignment="1">
      <alignment horizontal="center" wrapText="1"/>
    </xf>
    <xf numFmtId="0" fontId="0" fillId="0" borderId="0" xfId="0"/>
    <xf numFmtId="0" fontId="0" fillId="0" borderId="42" xfId="0" applyBorder="1"/>
    <xf numFmtId="0" fontId="36" fillId="36" borderId="3" xfId="0" applyFont="1" applyFill="1" applyBorder="1" applyAlignment="1">
      <alignment horizontal="center" vertical="center" wrapText="1"/>
    </xf>
    <xf numFmtId="0" fontId="36" fillId="36" borderId="4" xfId="0" applyFont="1" applyFill="1" applyBorder="1" applyAlignment="1">
      <alignment horizontal="center" vertical="center" wrapText="1"/>
    </xf>
    <xf numFmtId="0" fontId="23" fillId="33" borderId="54" xfId="0" applyFont="1" applyFill="1" applyBorder="1" applyAlignment="1">
      <alignment horizontal="left" vertical="top" wrapText="1"/>
    </xf>
    <xf numFmtId="0" fontId="23" fillId="33" borderId="53" xfId="0" applyFont="1" applyFill="1" applyBorder="1" applyAlignment="1">
      <alignment horizontal="left" vertical="top" wrapText="1"/>
    </xf>
    <xf numFmtId="0" fontId="0" fillId="0" borderId="0" xfId="0" applyAlignment="1">
      <alignment horizontal="center"/>
    </xf>
    <xf numFmtId="0" fontId="24" fillId="33" borderId="23" xfId="0" applyFont="1" applyFill="1" applyBorder="1" applyAlignment="1">
      <alignment horizontal="right" vertical="center" wrapText="1"/>
    </xf>
    <xf numFmtId="0" fontId="24" fillId="33" borderId="0" xfId="0" applyFont="1" applyFill="1" applyAlignment="1">
      <alignment horizontal="right" vertical="center" wrapText="1"/>
    </xf>
    <xf numFmtId="0" fontId="25" fillId="33" borderId="21" xfId="0" applyFont="1" applyFill="1" applyBorder="1" applyAlignment="1">
      <alignment horizontal="center" vertical="center" wrapText="1"/>
    </xf>
    <xf numFmtId="0" fontId="25" fillId="33" borderId="19" xfId="0" applyFont="1" applyFill="1" applyBorder="1" applyAlignment="1">
      <alignment horizontal="center" vertical="center" wrapText="1"/>
    </xf>
    <xf numFmtId="0" fontId="25" fillId="33" borderId="20" xfId="0" applyFont="1" applyFill="1" applyBorder="1" applyAlignment="1">
      <alignment horizontal="center" vertical="center" wrapText="1"/>
    </xf>
    <xf numFmtId="0" fontId="24" fillId="33" borderId="1" xfId="0" applyFont="1" applyFill="1" applyBorder="1" applyAlignment="1">
      <alignment horizontal="right" vertical="center" wrapText="1"/>
    </xf>
    <xf numFmtId="167" fontId="24" fillId="33" borderId="1" xfId="0" applyNumberFormat="1" applyFont="1" applyFill="1" applyBorder="1" applyAlignment="1">
      <alignment horizontal="right" vertical="center" wrapText="1"/>
    </xf>
    <xf numFmtId="0" fontId="23" fillId="33" borderId="23" xfId="0" applyFont="1" applyFill="1" applyBorder="1" applyAlignment="1">
      <alignment horizontal="center" vertical="center" wrapText="1"/>
    </xf>
    <xf numFmtId="0" fontId="0" fillId="0" borderId="0" xfId="0" applyAlignment="1">
      <alignment vertical="center"/>
    </xf>
    <xf numFmtId="0" fontId="0" fillId="0" borderId="42" xfId="0" applyBorder="1" applyAlignment="1">
      <alignment vertical="center"/>
    </xf>
    <xf numFmtId="0" fontId="23" fillId="33" borderId="46" xfId="0" applyFont="1" applyFill="1" applyBorder="1" applyAlignment="1">
      <alignment horizontal="center" vertical="center" wrapText="1"/>
    </xf>
    <xf numFmtId="0" fontId="23" fillId="33" borderId="48" xfId="0" applyFont="1" applyFill="1" applyBorder="1" applyAlignment="1">
      <alignment horizontal="left" vertical="center" wrapText="1"/>
    </xf>
    <xf numFmtId="0" fontId="23" fillId="33" borderId="48" xfId="0" applyFont="1" applyFill="1" applyBorder="1" applyAlignment="1">
      <alignment horizontal="right" vertical="center" wrapText="1"/>
    </xf>
    <xf numFmtId="0" fontId="23" fillId="33" borderId="57" xfId="0" applyFont="1" applyFill="1" applyBorder="1" applyAlignment="1">
      <alignment horizontal="center" vertical="center" wrapText="1"/>
    </xf>
    <xf numFmtId="0" fontId="23" fillId="33" borderId="51" xfId="0" applyFont="1" applyFill="1" applyBorder="1" applyAlignment="1">
      <alignment horizontal="center" vertical="center" wrapText="1"/>
    </xf>
    <xf numFmtId="0" fontId="23" fillId="33" borderId="46" xfId="0" applyFont="1" applyFill="1" applyBorder="1" applyAlignment="1">
      <alignment horizontal="left" vertical="center" wrapText="1"/>
    </xf>
    <xf numFmtId="0" fontId="23" fillId="33" borderId="46" xfId="0" applyFont="1" applyFill="1" applyBorder="1" applyAlignment="1">
      <alignment horizontal="right" vertical="center" wrapText="1"/>
    </xf>
    <xf numFmtId="0" fontId="31" fillId="36" borderId="4" xfId="0" applyFont="1" applyFill="1" applyBorder="1" applyAlignment="1">
      <alignment horizontal="right" vertical="center" wrapText="1"/>
    </xf>
    <xf numFmtId="0" fontId="35" fillId="36" borderId="2" xfId="0" applyFont="1" applyFill="1" applyBorder="1" applyAlignment="1">
      <alignment horizontal="center" vertical="center" wrapText="1"/>
    </xf>
    <xf numFmtId="0" fontId="35" fillId="36" borderId="3" xfId="0" applyFont="1" applyFill="1" applyBorder="1" applyAlignment="1">
      <alignment horizontal="center" vertical="center" wrapText="1"/>
    </xf>
    <xf numFmtId="0" fontId="35" fillId="36" borderId="4" xfId="0" applyFont="1" applyFill="1" applyBorder="1" applyAlignment="1">
      <alignment horizontal="center" vertical="center" wrapText="1"/>
    </xf>
    <xf numFmtId="0" fontId="23" fillId="33" borderId="0" xfId="0" applyFont="1" applyFill="1" applyAlignment="1">
      <alignment horizontal="left" vertical="center" wrapText="1"/>
    </xf>
    <xf numFmtId="0" fontId="4" fillId="33" borderId="0" xfId="0" quotePrefix="1" applyFont="1" applyFill="1" applyAlignment="1">
      <alignment horizontal="left" vertical="center" wrapText="1"/>
    </xf>
    <xf numFmtId="0" fontId="4" fillId="33" borderId="0" xfId="0" applyFont="1" applyFill="1" applyAlignment="1">
      <alignment horizontal="left" vertical="center" wrapText="1"/>
    </xf>
    <xf numFmtId="0" fontId="23" fillId="33" borderId="49" xfId="0" applyFont="1" applyFill="1" applyBorder="1" applyAlignment="1">
      <alignment horizontal="center" vertical="center" wrapText="1"/>
    </xf>
    <xf numFmtId="0" fontId="4" fillId="33" borderId="0" xfId="0" applyFont="1" applyFill="1" applyAlignment="1">
      <alignment horizontal="center" vertical="center" wrapText="1"/>
    </xf>
    <xf numFmtId="0" fontId="4" fillId="33" borderId="42" xfId="0" applyFont="1" applyFill="1" applyBorder="1" applyAlignment="1">
      <alignment horizontal="center" vertical="center" wrapText="1"/>
    </xf>
    <xf numFmtId="0" fontId="23" fillId="33" borderId="14" xfId="0" applyFont="1" applyFill="1" applyBorder="1" applyAlignment="1">
      <alignment horizontal="center" vertical="center" wrapText="1"/>
    </xf>
    <xf numFmtId="0" fontId="23" fillId="33" borderId="15" xfId="0" applyFont="1" applyFill="1" applyBorder="1" applyAlignment="1">
      <alignment horizontal="center" vertical="center" wrapText="1"/>
    </xf>
    <xf numFmtId="0" fontId="23" fillId="33" borderId="14" xfId="0" applyFont="1" applyFill="1" applyBorder="1" applyAlignment="1">
      <alignment horizontal="left" vertical="center" wrapText="1"/>
    </xf>
    <xf numFmtId="0" fontId="24" fillId="33" borderId="2" xfId="0" applyFont="1" applyFill="1" applyBorder="1" applyAlignment="1">
      <alignment horizontal="right" vertical="center" wrapText="1"/>
    </xf>
    <xf numFmtId="0" fontId="24" fillId="33" borderId="4" xfId="0" applyFont="1" applyFill="1" applyBorder="1" applyAlignment="1">
      <alignment horizontal="right" vertical="center" wrapText="1"/>
    </xf>
    <xf numFmtId="167" fontId="24" fillId="33" borderId="2" xfId="0" applyNumberFormat="1" applyFont="1" applyFill="1" applyBorder="1" applyAlignment="1">
      <alignment horizontal="right" vertical="center" wrapText="1"/>
    </xf>
    <xf numFmtId="167" fontId="24" fillId="33" borderId="4" xfId="0" applyNumberFormat="1" applyFont="1" applyFill="1" applyBorder="1" applyAlignment="1">
      <alignment horizontal="right" vertical="center" wrapText="1"/>
    </xf>
    <xf numFmtId="0" fontId="24" fillId="33" borderId="42" xfId="0" applyFont="1" applyFill="1" applyBorder="1" applyAlignment="1">
      <alignment horizontal="right" vertical="center" wrapText="1"/>
    </xf>
    <xf numFmtId="167" fontId="38" fillId="37" borderId="67" xfId="0" applyNumberFormat="1" applyFont="1" applyFill="1" applyBorder="1" applyAlignment="1">
      <alignment horizontal="center" vertical="top" wrapText="1"/>
    </xf>
    <xf numFmtId="167" fontId="38" fillId="37" borderId="68" xfId="0" applyNumberFormat="1" applyFont="1" applyFill="1" applyBorder="1" applyAlignment="1">
      <alignment horizontal="center" vertical="top" wrapText="1"/>
    </xf>
    <xf numFmtId="167" fontId="38" fillId="37" borderId="69" xfId="0" applyNumberFormat="1" applyFont="1" applyFill="1" applyBorder="1" applyAlignment="1">
      <alignment horizontal="center" vertical="top" wrapText="1"/>
    </xf>
    <xf numFmtId="10" fontId="38" fillId="37" borderId="67" xfId="41" applyNumberFormat="1" applyFont="1" applyFill="1" applyBorder="1" applyAlignment="1">
      <alignment horizontal="center" vertical="top" wrapText="1"/>
    </xf>
    <xf numFmtId="10" fontId="38" fillId="37" borderId="68" xfId="41" applyNumberFormat="1" applyFont="1" applyFill="1" applyBorder="1" applyAlignment="1">
      <alignment horizontal="center" vertical="top" wrapText="1"/>
    </xf>
    <xf numFmtId="10" fontId="38" fillId="37" borderId="69" xfId="41" applyNumberFormat="1" applyFont="1" applyFill="1" applyBorder="1" applyAlignment="1">
      <alignment horizontal="center" vertical="top" wrapText="1"/>
    </xf>
    <xf numFmtId="167" fontId="38" fillId="38" borderId="67" xfId="0" applyNumberFormat="1" applyFont="1" applyFill="1" applyBorder="1" applyAlignment="1">
      <alignment horizontal="center" vertical="top" wrapText="1"/>
    </xf>
    <xf numFmtId="167" fontId="38" fillId="38" borderId="68" xfId="0" applyNumberFormat="1" applyFont="1" applyFill="1" applyBorder="1" applyAlignment="1">
      <alignment horizontal="center" vertical="top" wrapText="1"/>
    </xf>
    <xf numFmtId="167" fontId="38" fillId="38" borderId="69" xfId="0" applyNumberFormat="1" applyFont="1" applyFill="1" applyBorder="1" applyAlignment="1">
      <alignment horizontal="center" vertical="top" wrapText="1"/>
    </xf>
    <xf numFmtId="10" fontId="38" fillId="38" borderId="67" xfId="41" applyNumberFormat="1" applyFont="1" applyFill="1" applyBorder="1" applyAlignment="1">
      <alignment horizontal="center" vertical="top" wrapText="1"/>
    </xf>
    <xf numFmtId="10" fontId="38" fillId="38" borderId="68" xfId="41" applyNumberFormat="1" applyFont="1" applyFill="1" applyBorder="1" applyAlignment="1">
      <alignment horizontal="center" vertical="top" wrapText="1"/>
    </xf>
    <xf numFmtId="10" fontId="38" fillId="38" borderId="69" xfId="41" applyNumberFormat="1" applyFont="1" applyFill="1" applyBorder="1" applyAlignment="1">
      <alignment horizontal="center" vertical="top" wrapText="1"/>
    </xf>
    <xf numFmtId="0" fontId="37" fillId="33" borderId="72" xfId="0" applyFont="1" applyFill="1" applyBorder="1" applyAlignment="1">
      <alignment horizontal="left" vertical="center" wrapText="1"/>
    </xf>
    <xf numFmtId="0" fontId="37" fillId="33" borderId="73" xfId="0" applyFont="1" applyFill="1" applyBorder="1" applyAlignment="1">
      <alignment horizontal="left" vertical="center" wrapText="1"/>
    </xf>
    <xf numFmtId="0" fontId="37" fillId="33" borderId="74" xfId="0" applyFont="1" applyFill="1" applyBorder="1" applyAlignment="1">
      <alignment horizontal="left" vertical="center" wrapText="1"/>
    </xf>
    <xf numFmtId="0" fontId="37" fillId="33" borderId="75" xfId="0" applyFont="1" applyFill="1" applyBorder="1" applyAlignment="1">
      <alignment horizontal="left" vertical="center" wrapText="1"/>
    </xf>
    <xf numFmtId="0" fontId="37" fillId="33" borderId="70" xfId="0" applyFont="1" applyFill="1" applyBorder="1" applyAlignment="1">
      <alignment horizontal="center" vertical="center" wrapText="1"/>
    </xf>
    <xf numFmtId="0" fontId="37" fillId="33" borderId="71" xfId="0" applyFont="1" applyFill="1" applyBorder="1" applyAlignment="1">
      <alignment horizontal="center" vertical="center" wrapText="1"/>
    </xf>
    <xf numFmtId="0" fontId="37" fillId="33" borderId="67" xfId="0" applyFont="1" applyFill="1" applyBorder="1" applyAlignment="1">
      <alignment horizontal="center" vertical="top" wrapText="1"/>
    </xf>
    <xf numFmtId="0" fontId="37" fillId="33" borderId="68" xfId="0" applyFont="1" applyFill="1" applyBorder="1" applyAlignment="1">
      <alignment horizontal="center" vertical="top" wrapText="1"/>
    </xf>
    <xf numFmtId="0" fontId="37" fillId="33" borderId="69" xfId="0" applyFont="1" applyFill="1" applyBorder="1" applyAlignment="1">
      <alignment horizontal="center" vertical="top" wrapText="1"/>
    </xf>
    <xf numFmtId="10" fontId="37" fillId="33" borderId="67" xfId="41" applyNumberFormat="1" applyFont="1" applyFill="1" applyBorder="1" applyAlignment="1">
      <alignment horizontal="center" wrapText="1"/>
    </xf>
    <xf numFmtId="10" fontId="37" fillId="33" borderId="68" xfId="41" applyNumberFormat="1" applyFont="1" applyFill="1" applyBorder="1" applyAlignment="1">
      <alignment horizontal="center" wrapText="1"/>
    </xf>
    <xf numFmtId="10" fontId="37" fillId="33" borderId="69" xfId="41" applyNumberFormat="1" applyFont="1" applyFill="1" applyBorder="1" applyAlignment="1">
      <alignment horizontal="center" wrapText="1"/>
    </xf>
    <xf numFmtId="10" fontId="38" fillId="40" borderId="67" xfId="41" applyNumberFormat="1" applyFont="1" applyFill="1" applyBorder="1" applyAlignment="1">
      <alignment horizontal="center" vertical="top" wrapText="1"/>
    </xf>
    <xf numFmtId="10" fontId="38" fillId="40" borderId="68" xfId="41" applyNumberFormat="1" applyFont="1" applyFill="1" applyBorder="1" applyAlignment="1">
      <alignment horizontal="center" vertical="top" wrapText="1"/>
    </xf>
    <xf numFmtId="10" fontId="38" fillId="40" borderId="69" xfId="41" applyNumberFormat="1" applyFont="1" applyFill="1" applyBorder="1" applyAlignment="1">
      <alignment horizontal="center" vertical="top" wrapText="1"/>
    </xf>
    <xf numFmtId="0" fontId="38" fillId="38" borderId="55" xfId="0" applyFont="1" applyFill="1" applyBorder="1" applyAlignment="1">
      <alignment horizontal="center" vertical="center" wrapText="1"/>
    </xf>
    <xf numFmtId="0" fontId="26" fillId="0" borderId="56" xfId="0" applyFont="1" applyBorder="1" applyAlignment="1">
      <alignment horizontal="left" vertical="top" wrapText="1"/>
    </xf>
    <xf numFmtId="0" fontId="38" fillId="38" borderId="55" xfId="0" applyFont="1" applyFill="1" applyBorder="1" applyAlignment="1">
      <alignment horizontal="left" vertical="center" wrapText="1" indent="1"/>
    </xf>
    <xf numFmtId="167" fontId="38" fillId="38" borderId="55" xfId="0" applyNumberFormat="1" applyFont="1" applyFill="1" applyBorder="1" applyAlignment="1">
      <alignment horizontal="left" vertical="center" wrapText="1"/>
    </xf>
    <xf numFmtId="167" fontId="37" fillId="33" borderId="67" xfId="0" applyNumberFormat="1" applyFont="1" applyFill="1" applyBorder="1" applyAlignment="1">
      <alignment horizontal="center" wrapText="1"/>
    </xf>
    <xf numFmtId="167" fontId="37" fillId="33" borderId="68" xfId="0" applyNumberFormat="1" applyFont="1" applyFill="1" applyBorder="1" applyAlignment="1">
      <alignment horizontal="center" wrapText="1"/>
    </xf>
    <xf numFmtId="167" fontId="37" fillId="33" borderId="69" xfId="0" applyNumberFormat="1" applyFont="1" applyFill="1" applyBorder="1" applyAlignment="1">
      <alignment horizontal="center" wrapText="1"/>
    </xf>
    <xf numFmtId="10" fontId="37" fillId="33" borderId="67" xfId="0" applyNumberFormat="1" applyFont="1" applyFill="1" applyBorder="1" applyAlignment="1">
      <alignment horizontal="center" wrapText="1"/>
    </xf>
    <xf numFmtId="10" fontId="37" fillId="33" borderId="68" xfId="0" applyNumberFormat="1" applyFont="1" applyFill="1" applyBorder="1" applyAlignment="1">
      <alignment horizontal="center" wrapText="1"/>
    </xf>
    <xf numFmtId="10" fontId="37" fillId="33" borderId="69" xfId="0" applyNumberFormat="1" applyFont="1" applyFill="1" applyBorder="1" applyAlignment="1">
      <alignment horizontal="center" wrapText="1"/>
    </xf>
    <xf numFmtId="0" fontId="38" fillId="37" borderId="55" xfId="0" applyFont="1" applyFill="1" applyBorder="1" applyAlignment="1">
      <alignment horizontal="left" vertical="center" wrapText="1"/>
    </xf>
    <xf numFmtId="167" fontId="38" fillId="37" borderId="55" xfId="0" applyNumberFormat="1" applyFont="1" applyFill="1" applyBorder="1" applyAlignment="1">
      <alignment horizontal="left" vertical="center" wrapText="1"/>
    </xf>
    <xf numFmtId="0" fontId="39" fillId="39" borderId="0" xfId="0" applyFont="1" applyFill="1" applyAlignment="1">
      <alignment horizontal="center" wrapText="1"/>
    </xf>
    <xf numFmtId="0" fontId="37" fillId="33" borderId="55" xfId="0" applyFont="1" applyFill="1" applyBorder="1" applyAlignment="1">
      <alignment horizontal="left" vertical="top" wrapText="1"/>
    </xf>
    <xf numFmtId="0" fontId="31" fillId="36" borderId="76" xfId="0" applyFont="1" applyFill="1" applyBorder="1" applyAlignment="1">
      <alignment horizontal="right" vertical="center" wrapText="1"/>
    </xf>
    <xf numFmtId="0" fontId="35" fillId="36" borderId="76" xfId="0" applyFont="1" applyFill="1" applyBorder="1" applyAlignment="1">
      <alignment horizontal="center" vertical="center" wrapText="1"/>
    </xf>
    <xf numFmtId="0" fontId="40" fillId="0" borderId="76" xfId="0" applyFont="1" applyBorder="1" applyAlignment="1">
      <alignment horizontal="left" vertical="top" wrapText="1"/>
    </xf>
    <xf numFmtId="0" fontId="27" fillId="0" borderId="76" xfId="0" applyFont="1" applyBorder="1" applyAlignment="1">
      <alignment horizontal="center" vertical="center"/>
    </xf>
    <xf numFmtId="0" fontId="13" fillId="42" borderId="76" xfId="0" applyFont="1" applyFill="1" applyBorder="1" applyAlignment="1">
      <alignment horizontal="center"/>
    </xf>
    <xf numFmtId="0" fontId="27" fillId="0" borderId="76" xfId="0" applyFont="1" applyBorder="1" applyAlignment="1">
      <alignment horizontal="center" vertical="center" wrapText="1"/>
    </xf>
    <xf numFmtId="0" fontId="0" fillId="0" borderId="21" xfId="0" applyBorder="1" applyAlignment="1">
      <alignment horizontal="left" vertical="top" wrapText="1"/>
    </xf>
    <xf numFmtId="0" fontId="0" fillId="0" borderId="19" xfId="0" applyBorder="1" applyAlignment="1">
      <alignment horizontal="left" vertical="top" wrapText="1"/>
    </xf>
    <xf numFmtId="0" fontId="0" fillId="0" borderId="22" xfId="0" applyBorder="1" applyAlignment="1">
      <alignment horizontal="left" vertical="top"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1" fillId="0" borderId="15" xfId="0" applyFont="1" applyBorder="1" applyAlignment="1">
      <alignment horizontal="left" vertical="top" wrapText="1"/>
    </xf>
    <xf numFmtId="0" fontId="0" fillId="0" borderId="58" xfId="0" applyBorder="1" applyAlignment="1">
      <alignment horizontal="left" vertical="top" wrapText="1"/>
    </xf>
    <xf numFmtId="0" fontId="0" fillId="0" borderId="0" xfId="0" applyAlignment="1">
      <alignment horizontal="left" vertical="top" wrapText="1"/>
    </xf>
    <xf numFmtId="0" fontId="0" fillId="0" borderId="42" xfId="0" applyBorder="1" applyAlignment="1">
      <alignment horizontal="left" vertical="top" wrapText="1"/>
    </xf>
    <xf numFmtId="0" fontId="0" fillId="0" borderId="18" xfId="0" applyBorder="1" applyAlignment="1">
      <alignment horizontal="left" vertical="top" wrapText="1"/>
    </xf>
    <xf numFmtId="0" fontId="0" fillId="0" borderId="20" xfId="0" applyBorder="1" applyAlignment="1">
      <alignment horizontal="left" vertical="top" wrapText="1"/>
    </xf>
    <xf numFmtId="0" fontId="35" fillId="36" borderId="64" xfId="0" applyFont="1" applyFill="1" applyBorder="1" applyAlignment="1">
      <alignment horizontal="center" vertical="center" wrapText="1"/>
    </xf>
    <xf numFmtId="0" fontId="35" fillId="36" borderId="65" xfId="0" applyFont="1" applyFill="1" applyBorder="1" applyAlignment="1">
      <alignment horizontal="center" vertical="center" wrapText="1"/>
    </xf>
    <xf numFmtId="0" fontId="0" fillId="0" borderId="43" xfId="0" applyBorder="1" applyAlignment="1">
      <alignment horizontal="left" wrapText="1"/>
    </xf>
    <xf numFmtId="0" fontId="0" fillId="0" borderId="44" xfId="0" applyBorder="1" applyAlignment="1">
      <alignment horizontal="left" wrapText="1"/>
    </xf>
    <xf numFmtId="0" fontId="0" fillId="0" borderId="45" xfId="0" applyBorder="1" applyAlignment="1">
      <alignment horizontal="left" wrapText="1"/>
    </xf>
    <xf numFmtId="0" fontId="2" fillId="0" borderId="52" xfId="0" applyFont="1" applyBorder="1" applyAlignment="1">
      <alignment horizontal="center"/>
    </xf>
    <xf numFmtId="0" fontId="2" fillId="0" borderId="31" xfId="0" applyFont="1" applyBorder="1" applyAlignment="1">
      <alignment horizontal="center"/>
    </xf>
    <xf numFmtId="0" fontId="2" fillId="0" borderId="32"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1" fillId="0" borderId="61" xfId="0" applyFont="1" applyBorder="1" applyAlignment="1">
      <alignment horizontal="left" wrapText="1"/>
    </xf>
    <xf numFmtId="0" fontId="1" fillId="0" borderId="62"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0" fillId="0" borderId="15" xfId="0" applyBorder="1" applyAlignment="1">
      <alignment horizontal="left" wrapText="1"/>
    </xf>
    <xf numFmtId="0" fontId="0" fillId="0" borderId="50" xfId="0" applyBorder="1" applyAlignment="1">
      <alignment horizontal="left"/>
    </xf>
    <xf numFmtId="0" fontId="0" fillId="0" borderId="60" xfId="0" applyBorder="1" applyAlignment="1">
      <alignment horizontal="left"/>
    </xf>
    <xf numFmtId="0" fontId="0" fillId="0" borderId="2" xfId="0" applyBorder="1" applyAlignment="1">
      <alignment horizontal="left" wrapText="1"/>
    </xf>
    <xf numFmtId="0" fontId="0" fillId="0" borderId="3" xfId="0" applyBorder="1" applyAlignment="1">
      <alignment horizontal="left" wrapText="1"/>
    </xf>
    <xf numFmtId="0" fontId="0" fillId="0" borderId="59" xfId="0" applyBorder="1" applyAlignment="1">
      <alignment horizontal="left" wrapText="1"/>
    </xf>
    <xf numFmtId="0" fontId="1" fillId="0" borderId="14" xfId="0" applyFont="1" applyBorder="1" applyAlignment="1">
      <alignment horizontal="left" vertical="top"/>
    </xf>
    <xf numFmtId="0" fontId="1" fillId="0" borderId="17" xfId="0" applyFont="1" applyBorder="1" applyAlignment="1">
      <alignment horizontal="left" vertical="top"/>
    </xf>
    <xf numFmtId="0" fontId="1" fillId="0" borderId="16" xfId="0" applyFont="1" applyBorder="1" applyAlignment="1">
      <alignment horizontal="left" vertical="top" wrapText="1"/>
    </xf>
    <xf numFmtId="0" fontId="1" fillId="0" borderId="17" xfId="0" applyFont="1" applyBorder="1" applyAlignment="1">
      <alignment horizontal="left" vertical="top" wrapText="1"/>
    </xf>
    <xf numFmtId="0" fontId="1" fillId="32" borderId="2" xfId="0" applyFont="1" applyFill="1" applyBorder="1" applyAlignment="1">
      <alignment horizontal="center"/>
    </xf>
    <xf numFmtId="0" fontId="1" fillId="32" borderId="3" xfId="0" applyFont="1" applyFill="1" applyBorder="1" applyAlignment="1">
      <alignment horizontal="center"/>
    </xf>
    <xf numFmtId="0" fontId="1" fillId="32" borderId="4" xfId="0" applyFont="1" applyFill="1" applyBorder="1" applyAlignment="1">
      <alignment horizontal="center"/>
    </xf>
    <xf numFmtId="0" fontId="1" fillId="32" borderId="16" xfId="0" applyFont="1" applyFill="1" applyBorder="1" applyAlignment="1">
      <alignment horizontal="center" vertical="center"/>
    </xf>
    <xf numFmtId="0" fontId="1" fillId="32" borderId="15" xfId="0" applyFont="1" applyFill="1" applyBorder="1" applyAlignment="1">
      <alignment horizontal="center" vertical="center"/>
    </xf>
    <xf numFmtId="0" fontId="1" fillId="32" borderId="21" xfId="0" applyFont="1" applyFill="1" applyBorder="1" applyAlignment="1">
      <alignment horizontal="center" vertical="center"/>
    </xf>
    <xf numFmtId="0" fontId="1" fillId="32" borderId="20" xfId="0" applyFont="1" applyFill="1" applyBorder="1" applyAlignment="1">
      <alignment horizontal="center" vertical="center"/>
    </xf>
    <xf numFmtId="0" fontId="1" fillId="32" borderId="1" xfId="0" applyFont="1" applyFill="1" applyBorder="1" applyAlignment="1">
      <alignment horizontal="center" vertical="center"/>
    </xf>
    <xf numFmtId="10" fontId="18" fillId="32" borderId="16" xfId="0" applyNumberFormat="1" applyFont="1" applyFill="1" applyBorder="1" applyAlignment="1">
      <alignment horizontal="center" vertical="center"/>
    </xf>
    <xf numFmtId="10" fontId="18" fillId="32" borderId="17" xfId="0" applyNumberFormat="1" applyFont="1" applyFill="1" applyBorder="1" applyAlignment="1">
      <alignment horizontal="center" vertical="center"/>
    </xf>
    <xf numFmtId="10" fontId="18" fillId="32" borderId="21" xfId="0" applyNumberFormat="1" applyFont="1" applyFill="1" applyBorder="1" applyAlignment="1">
      <alignment horizontal="center" vertical="center"/>
    </xf>
    <xf numFmtId="10" fontId="18" fillId="32" borderId="22" xfId="0" applyNumberFormat="1" applyFont="1" applyFill="1" applyBorder="1" applyAlignment="1">
      <alignment horizontal="center" vertical="center"/>
    </xf>
    <xf numFmtId="0" fontId="1" fillId="32" borderId="13" xfId="0" applyFont="1" applyFill="1" applyBorder="1" applyAlignment="1">
      <alignment horizontal="center" vertical="center"/>
    </xf>
    <xf numFmtId="0" fontId="1" fillId="32" borderId="14" xfId="0" applyFont="1" applyFill="1" applyBorder="1" applyAlignment="1">
      <alignment horizontal="center" vertical="center"/>
    </xf>
    <xf numFmtId="0" fontId="1" fillId="32" borderId="18" xfId="0" applyFont="1" applyFill="1" applyBorder="1" applyAlignment="1">
      <alignment horizontal="center" vertical="center"/>
    </xf>
    <xf numFmtId="0" fontId="1" fillId="32" borderId="19" xfId="0" applyFont="1" applyFill="1" applyBorder="1" applyAlignment="1">
      <alignment horizontal="center" vertical="center"/>
    </xf>
    <xf numFmtId="0" fontId="0" fillId="0" borderId="2" xfId="0" applyBorder="1" applyAlignment="1">
      <alignment horizontal="left"/>
    </xf>
    <xf numFmtId="0" fontId="0" fillId="0" borderId="4" xfId="0" applyBorder="1" applyAlignment="1">
      <alignment horizontal="left"/>
    </xf>
    <xf numFmtId="0" fontId="0" fillId="0" borderId="23" xfId="0" applyBorder="1" applyAlignment="1">
      <alignment horizontal="center"/>
    </xf>
    <xf numFmtId="0" fontId="0" fillId="0" borderId="24" xfId="0" applyBorder="1" applyAlignment="1">
      <alignment horizontal="center"/>
    </xf>
    <xf numFmtId="0" fontId="1" fillId="32" borderId="58" xfId="0" applyFont="1" applyFill="1" applyBorder="1" applyAlignment="1">
      <alignment horizontal="center" vertical="center"/>
    </xf>
    <xf numFmtId="0" fontId="1" fillId="32" borderId="0" xfId="0" applyFont="1" applyFill="1" applyAlignment="1">
      <alignment horizontal="center" vertical="center"/>
    </xf>
    <xf numFmtId="0" fontId="1" fillId="32" borderId="42" xfId="0" applyFont="1" applyFill="1" applyBorder="1" applyAlignment="1">
      <alignment horizontal="center" vertical="center"/>
    </xf>
    <xf numFmtId="0" fontId="1" fillId="32" borderId="21" xfId="0" applyFont="1" applyFill="1" applyBorder="1" applyAlignment="1">
      <alignment horizontal="center"/>
    </xf>
    <xf numFmtId="0" fontId="1" fillId="32" borderId="19" xfId="0" applyFont="1" applyFill="1" applyBorder="1" applyAlignment="1">
      <alignment horizontal="center"/>
    </xf>
    <xf numFmtId="0" fontId="1" fillId="32" borderId="20" xfId="0" applyFont="1" applyFill="1" applyBorder="1" applyAlignment="1">
      <alignment horizontal="center"/>
    </xf>
    <xf numFmtId="0" fontId="1" fillId="32" borderId="23" xfId="0" applyFont="1" applyFill="1" applyBorder="1" applyAlignment="1">
      <alignment horizontal="center" vertical="center"/>
    </xf>
    <xf numFmtId="0" fontId="1" fillId="32" borderId="47" xfId="0" applyFont="1" applyFill="1" applyBorder="1" applyAlignment="1">
      <alignment horizontal="center" vertical="center"/>
    </xf>
    <xf numFmtId="10" fontId="18" fillId="32" borderId="23" xfId="0" applyNumberFormat="1" applyFont="1" applyFill="1" applyBorder="1" applyAlignment="1">
      <alignment horizontal="center" vertical="center"/>
    </xf>
    <xf numFmtId="10" fontId="18" fillId="32" borderId="24" xfId="0" applyNumberFormat="1" applyFont="1" applyFill="1" applyBorder="1" applyAlignment="1">
      <alignment horizontal="center" vertical="center"/>
    </xf>
    <xf numFmtId="0" fontId="0" fillId="0" borderId="16" xfId="0" applyBorder="1" applyAlignment="1">
      <alignment horizontal="center" vertical="center"/>
    </xf>
    <xf numFmtId="0" fontId="0" fillId="0" borderId="14" xfId="0" applyBorder="1" applyAlignment="1">
      <alignment horizontal="center" vertical="center"/>
    </xf>
    <xf numFmtId="0" fontId="0" fillId="0" borderId="17" xfId="0" applyBorder="1" applyAlignment="1">
      <alignment horizontal="center" vertical="center"/>
    </xf>
    <xf numFmtId="0" fontId="0" fillId="0" borderId="23" xfId="0" applyBorder="1" applyAlignment="1">
      <alignment horizontal="center" vertical="center"/>
    </xf>
    <xf numFmtId="0" fontId="0" fillId="0" borderId="0" xfId="0" applyAlignment="1">
      <alignment horizontal="center" vertical="center"/>
    </xf>
    <xf numFmtId="0" fontId="0" fillId="0" borderId="24" xfId="0" applyBorder="1" applyAlignment="1">
      <alignment horizontal="center" vertical="center"/>
    </xf>
    <xf numFmtId="0" fontId="1" fillId="0" borderId="23" xfId="0" applyFont="1" applyBorder="1" applyAlignment="1">
      <alignment horizontal="center"/>
    </xf>
    <xf numFmtId="10" fontId="0" fillId="0" borderId="2" xfId="0" applyNumberFormat="1" applyBorder="1" applyAlignment="1">
      <alignment horizontal="center" wrapText="1"/>
    </xf>
    <xf numFmtId="10" fontId="0" fillId="0" borderId="3" xfId="0" applyNumberFormat="1" applyBorder="1" applyAlignment="1">
      <alignment horizontal="center"/>
    </xf>
    <xf numFmtId="10" fontId="0" fillId="0" borderId="4" xfId="0" applyNumberFormat="1" applyBorder="1" applyAlignment="1">
      <alignment horizontal="center"/>
    </xf>
    <xf numFmtId="10" fontId="0" fillId="0" borderId="2" xfId="0" applyNumberFormat="1" applyBorder="1" applyAlignment="1">
      <alignment horizontal="center"/>
    </xf>
    <xf numFmtId="0" fontId="0" fillId="0" borderId="5" xfId="0"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3" xfId="0" applyBorder="1" applyAlignment="1">
      <alignment horizontal="left" vertical="center"/>
    </xf>
    <xf numFmtId="0" fontId="0" fillId="0" borderId="0" xfId="0" applyAlignment="1">
      <alignment horizontal="left" vertical="center"/>
    </xf>
    <xf numFmtId="0" fontId="0" fillId="0" borderId="24" xfId="0" applyBorder="1" applyAlignment="1">
      <alignment horizontal="left" vertical="center"/>
    </xf>
    <xf numFmtId="0" fontId="0" fillId="0" borderId="30" xfId="0" applyBorder="1" applyAlignment="1">
      <alignment horizontal="left" vertical="center"/>
    </xf>
    <xf numFmtId="0" fontId="0" fillId="0" borderId="31" xfId="0" applyBorder="1" applyAlignment="1">
      <alignment horizontal="left" vertical="center"/>
    </xf>
    <xf numFmtId="0" fontId="0" fillId="0" borderId="32" xfId="0" applyBorder="1" applyAlignment="1">
      <alignment horizontal="left" vertical="center"/>
    </xf>
    <xf numFmtId="0" fontId="0" fillId="0" borderId="26" xfId="0" applyBorder="1" applyAlignment="1">
      <alignment horizontal="left"/>
    </xf>
    <xf numFmtId="0" fontId="0" fillId="0" borderId="27" xfId="0" applyBorder="1" applyAlignment="1">
      <alignment horizontal="left"/>
    </xf>
    <xf numFmtId="10" fontId="0" fillId="0" borderId="26" xfId="0" applyNumberFormat="1" applyBorder="1" applyAlignment="1">
      <alignment horizontal="center"/>
    </xf>
    <xf numFmtId="10" fontId="0" fillId="0" borderId="28" xfId="0" applyNumberFormat="1" applyBorder="1" applyAlignment="1">
      <alignment horizontal="center"/>
    </xf>
    <xf numFmtId="10" fontId="0" fillId="0" borderId="27" xfId="0" applyNumberFormat="1" applyBorder="1" applyAlignment="1">
      <alignment horizontal="center"/>
    </xf>
    <xf numFmtId="0" fontId="31" fillId="36" borderId="8" xfId="0" applyFont="1" applyFill="1" applyBorder="1" applyAlignment="1">
      <alignment horizontal="right" vertical="center" wrapText="1"/>
    </xf>
    <xf numFmtId="0" fontId="31" fillId="36" borderId="9" xfId="0" applyFont="1" applyFill="1" applyBorder="1" applyAlignment="1">
      <alignment horizontal="right" vertical="center" wrapText="1"/>
    </xf>
    <xf numFmtId="0" fontId="31" fillId="36" borderId="63" xfId="0" applyFont="1" applyFill="1" applyBorder="1" applyAlignment="1">
      <alignment horizontal="right" vertical="center" wrapText="1"/>
    </xf>
    <xf numFmtId="0" fontId="0" fillId="0" borderId="66" xfId="0" applyBorder="1" applyAlignment="1">
      <alignment horizontal="left" wrapText="1"/>
    </xf>
    <xf numFmtId="0" fontId="0" fillId="0" borderId="64" xfId="0" applyBorder="1" applyAlignment="1">
      <alignment horizontal="left" wrapText="1"/>
    </xf>
    <xf numFmtId="0" fontId="0" fillId="0" borderId="65" xfId="0" applyBorder="1" applyAlignment="1">
      <alignment horizontal="left" wrapText="1"/>
    </xf>
    <xf numFmtId="0" fontId="0" fillId="0" borderId="11" xfId="0" applyBorder="1" applyAlignment="1">
      <alignment horizontal="left" wrapText="1"/>
    </xf>
    <xf numFmtId="0" fontId="0" fillId="0" borderId="1" xfId="0" applyBorder="1" applyAlignment="1">
      <alignment horizontal="left" wrapText="1"/>
    </xf>
    <xf numFmtId="0" fontId="0" fillId="0" borderId="12" xfId="0" applyBorder="1" applyAlignment="1">
      <alignment horizontal="left" wrapText="1"/>
    </xf>
    <xf numFmtId="0" fontId="0" fillId="0" borderId="23" xfId="0" applyBorder="1" applyAlignment="1">
      <alignment horizontal="left" vertical="center" wrapText="1"/>
    </xf>
    <xf numFmtId="0" fontId="0" fillId="0" borderId="0" xfId="0" applyAlignment="1">
      <alignment horizontal="left" vertical="center" wrapText="1"/>
    </xf>
    <xf numFmtId="0" fontId="0" fillId="0" borderId="24" xfId="0" applyBorder="1" applyAlignment="1">
      <alignment horizontal="left" vertical="center" wrapText="1"/>
    </xf>
  </cellXfs>
  <cellStyles count="50">
    <cellStyle name="20% - Ênfase1" xfId="17" builtinId="30" customBuiltin="1"/>
    <cellStyle name="20% - Ênfase2" xfId="21" builtinId="34" customBuiltin="1"/>
    <cellStyle name="20% - Ênfase3" xfId="25" builtinId="38" customBuiltin="1"/>
    <cellStyle name="20% - Ênfase4" xfId="29" builtinId="42" customBuiltin="1"/>
    <cellStyle name="20% - Ênfase5" xfId="33" builtinId="46" customBuiltin="1"/>
    <cellStyle name="20% - Ênfase6" xfId="37" builtinId="50" customBuiltin="1"/>
    <cellStyle name="40% - Ênfase1" xfId="18" builtinId="31" customBuiltin="1"/>
    <cellStyle name="40% - Ênfase2" xfId="22" builtinId="35" customBuiltin="1"/>
    <cellStyle name="40% - Ênfase3" xfId="26" builtinId="39" customBuiltin="1"/>
    <cellStyle name="40% - Ênfase4" xfId="30" builtinId="43" customBuiltin="1"/>
    <cellStyle name="40% - Ênfase5" xfId="34" builtinId="47" customBuiltin="1"/>
    <cellStyle name="40% - Ênfase6" xfId="38" builtinId="51" customBuiltin="1"/>
    <cellStyle name="60% - Ênfase1" xfId="19" builtinId="32" customBuiltin="1"/>
    <cellStyle name="60% - Ênfase2" xfId="23" builtinId="36" customBuiltin="1"/>
    <cellStyle name="60% - Ênfase3" xfId="27" builtinId="40" customBuiltin="1"/>
    <cellStyle name="60% - Ênfase4" xfId="31" builtinId="44" customBuiltin="1"/>
    <cellStyle name="60% - Ênfase5" xfId="35" builtinId="48" customBuiltin="1"/>
    <cellStyle name="60% - Ênfase6" xfId="39" builtinId="52" customBuiltin="1"/>
    <cellStyle name="Bom" xfId="6" builtinId="26" customBuiltin="1"/>
    <cellStyle name="Cálculo" xfId="9" builtinId="22" customBuiltin="1"/>
    <cellStyle name="Célula de Verificação" xfId="11" builtinId="23" customBuiltin="1"/>
    <cellStyle name="Célula Vinculada" xfId="10" builtinId="24" customBuiltin="1"/>
    <cellStyle name="Ênfase1" xfId="16" builtinId="29" customBuiltin="1"/>
    <cellStyle name="Ênfase2" xfId="20" builtinId="33" customBuiltin="1"/>
    <cellStyle name="Ênfase3" xfId="24" builtinId="37" customBuiltin="1"/>
    <cellStyle name="Ênfase4" xfId="28" builtinId="41" customBuiltin="1"/>
    <cellStyle name="Ênfase5" xfId="32" builtinId="45" customBuiltin="1"/>
    <cellStyle name="Ênfase6" xfId="36" builtinId="49" customBuiltin="1"/>
    <cellStyle name="Entrada" xfId="7" builtinId="20" customBuiltin="1"/>
    <cellStyle name="Moeda 2" xfId="46" xr:uid="{2DA8A3AE-C32E-4A30-B2F7-210DB54D5157}"/>
    <cellStyle name="Normal" xfId="0" builtinId="0"/>
    <cellStyle name="Normal 2" xfId="42" xr:uid="{376FC7DC-01D5-4221-86AC-6DD291E61A38}"/>
    <cellStyle name="Normal 2 2" xfId="44" xr:uid="{FAE23697-FD31-46E7-988E-42091F3DFB7C}"/>
    <cellStyle name="Normal 2 3" xfId="1" xr:uid="{00000000-0005-0000-0000-00001E000000}"/>
    <cellStyle name="Nota" xfId="13" builtinId="10" customBuiltin="1"/>
    <cellStyle name="Porcentagem" xfId="41" builtinId="5"/>
    <cellStyle name="Saída" xfId="8" builtinId="21" customBuiltin="1"/>
    <cellStyle name="Texto de Aviso" xfId="12" builtinId="11" customBuiltin="1"/>
    <cellStyle name="Texto Explicativo" xfId="14" builtinId="53" customBuiltin="1"/>
    <cellStyle name="Título 1" xfId="2" builtinId="16" customBuiltin="1"/>
    <cellStyle name="Título 2" xfId="3" builtinId="17" customBuiltin="1"/>
    <cellStyle name="Título 3" xfId="4" builtinId="18" customBuiltin="1"/>
    <cellStyle name="Título 4" xfId="5" builtinId="19" customBuiltin="1"/>
    <cellStyle name="Título 5" xfId="40" xr:uid="{00000000-0005-0000-0000-000028000000}"/>
    <cellStyle name="Total" xfId="15" builtinId="25" customBuiltin="1"/>
    <cellStyle name="Vírgula 2" xfId="49" xr:uid="{7909B123-1DC9-454A-983C-7EB69C4BE810}"/>
    <cellStyle name="Vírgula 2 2" xfId="43" xr:uid="{C8B431BE-8CE7-47A3-808C-047F651F9256}"/>
    <cellStyle name="Vírgula 2 2 2" xfId="47" xr:uid="{2535F455-07B6-45D1-9DE8-2F774F6CB7AA}"/>
    <cellStyle name="Vírgula 3" xfId="45" xr:uid="{F7622A8D-322A-4EDD-AE78-0896ADB858B5}"/>
    <cellStyle name="Vírgula 3 2" xfId="48" xr:uid="{90AC772D-C170-47C5-8A4F-1C7D88DF1E33}"/>
  </cellStyles>
  <dxfs count="14">
    <dxf>
      <fill>
        <patternFill patternType="solid">
          <fgColor theme="1"/>
          <bgColor theme="4" tint="0.39994506668294322"/>
        </patternFill>
      </fill>
    </dxf>
    <dxf>
      <fill>
        <patternFill patternType="solid">
          <fgColor theme="1"/>
          <bgColor theme="4" tint="-0.49998474074526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rgb="FFFF7C80"/>
        </patternFill>
      </fill>
    </dxf>
    <dxf>
      <fill>
        <patternFill>
          <bgColor rgb="FFFF7C80"/>
        </patternFill>
      </fill>
    </dxf>
    <dxf>
      <fill>
        <patternFill>
          <bgColor rgb="FFFF7C80"/>
        </patternFill>
      </fill>
    </dxf>
    <dxf>
      <fill>
        <patternFill>
          <bgColor rgb="FFFF7C80"/>
        </patternFill>
      </fill>
    </dxf>
    <dxf>
      <fill>
        <patternFill>
          <bgColor rgb="FFFF7C80"/>
        </patternFill>
      </fill>
    </dxf>
    <dxf>
      <fill>
        <patternFill>
          <bgColor rgb="FFFF7C80"/>
        </patternFill>
      </fill>
    </dxf>
  </dxfs>
  <tableStyles count="0" defaultTableStyle="TableStyleMedium2" defaultPivotStyle="PivotStyleLight16"/>
  <colors>
    <mruColors>
      <color rgb="FFFF9999"/>
      <color rgb="FFFF7C80"/>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198822-8E74-40CC-B0F2-A8FEE4EFED27}">
  <sheetPr>
    <tabColor theme="7" tint="0.79998168889431442"/>
    <pageSetUpPr fitToPage="1"/>
  </sheetPr>
  <dimension ref="A1:G21"/>
  <sheetViews>
    <sheetView workbookViewId="0">
      <selection activeCell="C15" sqref="C15"/>
    </sheetView>
  </sheetViews>
  <sheetFormatPr defaultRowHeight="15" x14ac:dyDescent="0.25"/>
  <cols>
    <col min="1" max="1" width="5.28515625" bestFit="1" customWidth="1"/>
    <col min="2" max="2" width="22.28515625" customWidth="1"/>
    <col min="3" max="3" width="59.140625" customWidth="1"/>
    <col min="4" max="4" width="14.42578125" style="20" customWidth="1"/>
    <col min="5" max="5" width="10" style="20" bestFit="1" customWidth="1"/>
    <col min="7" max="7" width="11.7109375" bestFit="1" customWidth="1"/>
  </cols>
  <sheetData>
    <row r="1" spans="1:7" ht="49.5" customHeight="1" x14ac:dyDescent="0.25">
      <c r="A1" s="95" t="s">
        <v>74</v>
      </c>
      <c r="B1" s="96"/>
      <c r="C1" s="101" t="s">
        <v>123</v>
      </c>
      <c r="D1" s="101"/>
      <c r="E1" s="102"/>
    </row>
    <row r="2" spans="1:7" x14ac:dyDescent="0.25">
      <c r="A2" s="97" t="s">
        <v>52</v>
      </c>
      <c r="B2" s="98"/>
      <c r="C2" s="99"/>
      <c r="D2" s="99"/>
      <c r="E2" s="100"/>
    </row>
    <row r="3" spans="1:7" x14ac:dyDescent="0.25">
      <c r="A3" s="17" t="s">
        <v>42</v>
      </c>
      <c r="B3" s="103" t="s">
        <v>43</v>
      </c>
      <c r="C3" s="104"/>
      <c r="D3" s="24" t="s">
        <v>40</v>
      </c>
      <c r="E3" s="31" t="s">
        <v>44</v>
      </c>
    </row>
    <row r="4" spans="1:7" x14ac:dyDescent="0.25">
      <c r="A4" s="18">
        <v>1</v>
      </c>
      <c r="B4" s="93" t="str">
        <f>VLOOKUP(A4,'Planilha Sintética'!A:Q,5,0)</f>
        <v>SERVIÇOS DE CAMPO</v>
      </c>
      <c r="C4" s="94"/>
      <c r="D4" s="27">
        <f>VLOOKUP(A4,'Planilha Sintética'!A:Q,16,0)</f>
        <v>0</v>
      </c>
      <c r="E4" s="32" t="e">
        <f>D4/$D$11</f>
        <v>#DIV/0!</v>
      </c>
    </row>
    <row r="5" spans="1:7" ht="30.75" customHeight="1" x14ac:dyDescent="0.25">
      <c r="A5" s="18">
        <v>2</v>
      </c>
      <c r="B5" s="93" t="str">
        <f>VLOOKUP(A5,'Planilha Sintética'!A:Q,5,0)</f>
        <v>PROJETOS EXECUTIVOS - ELABORAÇÃO E APRESENTAÇÃO DOS ESTUDOS COM ALTERNATIVAS E CUSTOS PARA ESTABILIZAÇÃO DO SOLO</v>
      </c>
      <c r="C5" s="94"/>
      <c r="D5" s="27">
        <f>VLOOKUP(A5,'Planilha Sintética'!A:Q,16,0)</f>
        <v>0</v>
      </c>
      <c r="E5" s="32" t="e">
        <f>D5/$D$11</f>
        <v>#DIV/0!</v>
      </c>
    </row>
    <row r="6" spans="1:7" ht="18" customHeight="1" x14ac:dyDescent="0.25">
      <c r="A6" s="18">
        <v>3</v>
      </c>
      <c r="B6" s="93" t="str">
        <f>VLOOKUP(A6,'Planilha Sintética'!A:Q,5,0)</f>
        <v>ELABORAÇÃO DE PLANILHA ORÇAMENTÁRIA E CRONOGRAMA FÍSICO-FINANCEIRO</v>
      </c>
      <c r="C6" s="94"/>
      <c r="D6" s="27">
        <f>VLOOKUP(A6,'Planilha Sintética'!A:Q,16,0)</f>
        <v>0</v>
      </c>
      <c r="E6" s="32" t="e">
        <f>D6/$D$11</f>
        <v>#DIV/0!</v>
      </c>
      <c r="G6" s="16"/>
    </row>
    <row r="7" spans="1:7" x14ac:dyDescent="0.25">
      <c r="A7" s="18">
        <v>4</v>
      </c>
      <c r="B7" s="93" t="str">
        <f>VLOOKUP(A7,'Planilha Sintética'!A:Q,5,0)</f>
        <v>OUTROS SERVIÇOS</v>
      </c>
      <c r="C7" s="94"/>
      <c r="D7" s="27">
        <f>VLOOKUP(A7,'Planilha Sintética'!A:Q,16,0)</f>
        <v>0</v>
      </c>
      <c r="E7" s="32" t="e">
        <f>D7/$D$11</f>
        <v>#DIV/0!</v>
      </c>
    </row>
    <row r="8" spans="1:7" x14ac:dyDescent="0.25">
      <c r="A8" s="15"/>
      <c r="B8" s="14"/>
      <c r="C8" s="14"/>
      <c r="D8" s="49"/>
      <c r="E8" s="37"/>
      <c r="G8" s="16"/>
    </row>
    <row r="9" spans="1:7" ht="15" customHeight="1" x14ac:dyDescent="0.25">
      <c r="A9" s="40"/>
      <c r="B9" s="12"/>
      <c r="C9" s="13" t="s">
        <v>45</v>
      </c>
      <c r="D9" s="55">
        <f>'Planilha Sintética'!$O$37</f>
        <v>0</v>
      </c>
      <c r="E9" s="44"/>
      <c r="G9" s="16"/>
    </row>
    <row r="10" spans="1:7" ht="15" customHeight="1" x14ac:dyDescent="0.25">
      <c r="A10" s="40"/>
      <c r="B10" s="12"/>
      <c r="C10" s="13" t="s">
        <v>46</v>
      </c>
      <c r="D10" s="55">
        <f>SUM('Planilha Sintética'!$O$38:$O$39)</f>
        <v>0</v>
      </c>
      <c r="E10" s="28"/>
    </row>
    <row r="11" spans="1:7" ht="15" customHeight="1" x14ac:dyDescent="0.25">
      <c r="A11" s="41"/>
      <c r="B11" s="43"/>
      <c r="C11" s="42" t="s">
        <v>47</v>
      </c>
      <c r="D11" s="56">
        <f>'Planilha Sintética'!$O$40</f>
        <v>0</v>
      </c>
      <c r="E11" s="45"/>
    </row>
    <row r="18" spans="2:4" x14ac:dyDescent="0.25">
      <c r="B18" s="105" t="s">
        <v>154</v>
      </c>
      <c r="C18" s="105"/>
      <c r="D18" s="105"/>
    </row>
    <row r="19" spans="2:4" x14ac:dyDescent="0.25">
      <c r="B19" s="105" t="s">
        <v>225</v>
      </c>
      <c r="C19" s="105"/>
      <c r="D19" s="105"/>
    </row>
    <row r="20" spans="2:4" x14ac:dyDescent="0.25">
      <c r="B20" s="105" t="s">
        <v>226</v>
      </c>
      <c r="C20" s="105"/>
      <c r="D20" s="105"/>
    </row>
    <row r="21" spans="2:4" x14ac:dyDescent="0.25">
      <c r="B21" s="105" t="s">
        <v>227</v>
      </c>
      <c r="C21" s="105"/>
      <c r="D21" s="105"/>
    </row>
  </sheetData>
  <mergeCells count="12">
    <mergeCell ref="B18:D18"/>
    <mergeCell ref="B19:D19"/>
    <mergeCell ref="B20:D20"/>
    <mergeCell ref="B21:D21"/>
    <mergeCell ref="B7:C7"/>
    <mergeCell ref="B6:C6"/>
    <mergeCell ref="B5:C5"/>
    <mergeCell ref="A1:B1"/>
    <mergeCell ref="A2:E2"/>
    <mergeCell ref="C1:E1"/>
    <mergeCell ref="B3:C3"/>
    <mergeCell ref="B4:C4"/>
  </mergeCells>
  <pageMargins left="0.511811024" right="0.511811024" top="0.78740157499999996" bottom="0.78740157499999996" header="0.31496062000000002" footer="0.31496062000000002"/>
  <pageSetup paperSize="9" scale="8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7E5BB4-7205-42A3-9B30-2C7BF41E66D2}">
  <sheetPr>
    <tabColor theme="7" tint="0.79998168889431442"/>
    <pageSetUpPr fitToPage="1"/>
  </sheetPr>
  <dimension ref="A1:S142"/>
  <sheetViews>
    <sheetView tabSelected="1" workbookViewId="0">
      <selection activeCell="E11" sqref="E11"/>
    </sheetView>
  </sheetViews>
  <sheetFormatPr defaultColWidth="9.140625" defaultRowHeight="15" x14ac:dyDescent="0.25"/>
  <cols>
    <col min="1" max="1" width="5.28515625" style="23" bestFit="1" customWidth="1"/>
    <col min="2" max="2" width="14" style="20" bestFit="1" customWidth="1"/>
    <col min="3" max="3" width="7.42578125" style="20" bestFit="1" customWidth="1"/>
    <col min="4" max="4" width="8.5703125" style="20" customWidth="1"/>
    <col min="5" max="5" width="80.85546875" style="21" customWidth="1"/>
    <col min="6" max="6" width="5.140625" style="20" bestFit="1" customWidth="1"/>
    <col min="7" max="7" width="7.7109375" style="20" bestFit="1" customWidth="1"/>
    <col min="8" max="10" width="12" style="20" bestFit="1" customWidth="1"/>
    <col min="11" max="11" width="11.7109375" style="20" bestFit="1" customWidth="1"/>
    <col min="12" max="16" width="12" style="20" bestFit="1" customWidth="1"/>
    <col min="17" max="17" width="10" style="20" bestFit="1" customWidth="1"/>
  </cols>
  <sheetData>
    <row r="1" spans="1:17" ht="48" customHeight="1" x14ac:dyDescent="0.25">
      <c r="A1" s="95" t="s">
        <v>216</v>
      </c>
      <c r="B1" s="96"/>
      <c r="C1" s="96"/>
      <c r="D1" s="123"/>
      <c r="E1" s="124" t="s">
        <v>78</v>
      </c>
      <c r="F1" s="125"/>
      <c r="G1" s="125"/>
      <c r="H1" s="125"/>
      <c r="I1" s="125"/>
      <c r="J1" s="125"/>
      <c r="K1" s="125"/>
      <c r="L1" s="125"/>
      <c r="M1" s="125"/>
      <c r="N1" s="125"/>
      <c r="O1" s="125"/>
      <c r="P1" s="125"/>
      <c r="Q1" s="126"/>
    </row>
    <row r="2" spans="1:17" ht="30" x14ac:dyDescent="0.25">
      <c r="A2" s="29"/>
      <c r="B2" s="135" t="s">
        <v>39</v>
      </c>
      <c r="C2" s="135"/>
      <c r="D2" s="135"/>
      <c r="E2" s="135"/>
      <c r="F2" s="127" t="s">
        <v>57</v>
      </c>
      <c r="G2" s="127"/>
      <c r="H2" s="127"/>
      <c r="I2" s="127"/>
      <c r="J2" s="127"/>
      <c r="K2" s="47" t="s">
        <v>75</v>
      </c>
      <c r="L2" s="47" t="s">
        <v>76</v>
      </c>
      <c r="M2" s="47"/>
      <c r="N2" s="47"/>
      <c r="O2" s="133" t="s">
        <v>58</v>
      </c>
      <c r="P2" s="133"/>
      <c r="Q2" s="134"/>
    </row>
    <row r="3" spans="1:17" ht="37.5" customHeight="1" x14ac:dyDescent="0.25">
      <c r="A3" s="30"/>
      <c r="B3" s="129" t="s">
        <v>217</v>
      </c>
      <c r="C3" s="129"/>
      <c r="D3" s="129"/>
      <c r="E3" s="129"/>
      <c r="F3" s="128" t="s">
        <v>224</v>
      </c>
      <c r="G3" s="129"/>
      <c r="H3" s="129"/>
      <c r="I3" s="129"/>
      <c r="J3" s="129"/>
      <c r="K3" s="68">
        <f>BDIs!K7</f>
        <v>0.22562929704385515</v>
      </c>
      <c r="L3" s="68">
        <f>BDIs!X7</f>
        <v>0.14348314960480524</v>
      </c>
      <c r="M3" s="69"/>
      <c r="N3" s="69"/>
      <c r="O3" s="131" t="s">
        <v>59</v>
      </c>
      <c r="P3" s="131"/>
      <c r="Q3" s="132"/>
    </row>
    <row r="4" spans="1:17" x14ac:dyDescent="0.25">
      <c r="A4" s="113" t="s">
        <v>60</v>
      </c>
      <c r="B4" s="114"/>
      <c r="C4" s="114"/>
      <c r="D4" s="114"/>
      <c r="E4" s="114"/>
      <c r="F4" s="114"/>
      <c r="G4" s="114"/>
      <c r="H4" s="114"/>
      <c r="I4" s="114"/>
      <c r="J4" s="114"/>
      <c r="K4" s="114"/>
      <c r="L4" s="114"/>
      <c r="M4" s="114"/>
      <c r="N4" s="114"/>
      <c r="O4" s="114"/>
      <c r="P4" s="114"/>
      <c r="Q4" s="115"/>
    </row>
    <row r="5" spans="1:17" x14ac:dyDescent="0.25">
      <c r="A5" s="117" t="s">
        <v>42</v>
      </c>
      <c r="B5" s="116" t="s">
        <v>61</v>
      </c>
      <c r="C5" s="119" t="s">
        <v>62</v>
      </c>
      <c r="D5" s="119" t="s">
        <v>198</v>
      </c>
      <c r="E5" s="121" t="s">
        <v>43</v>
      </c>
      <c r="F5" s="116" t="s">
        <v>63</v>
      </c>
      <c r="G5" s="116" t="s">
        <v>64</v>
      </c>
      <c r="H5" s="116" t="s">
        <v>65</v>
      </c>
      <c r="I5" s="116"/>
      <c r="J5" s="116"/>
      <c r="K5" s="116" t="s">
        <v>66</v>
      </c>
      <c r="L5" s="116"/>
      <c r="M5" s="116"/>
      <c r="N5" s="116" t="s">
        <v>40</v>
      </c>
      <c r="O5" s="116"/>
      <c r="P5" s="116"/>
      <c r="Q5" s="130" t="s">
        <v>44</v>
      </c>
    </row>
    <row r="6" spans="1:17" x14ac:dyDescent="0.25">
      <c r="A6" s="118"/>
      <c r="B6" s="116"/>
      <c r="C6" s="120"/>
      <c r="D6" s="120"/>
      <c r="E6" s="122"/>
      <c r="F6" s="116"/>
      <c r="G6" s="116"/>
      <c r="H6" s="24" t="s">
        <v>67</v>
      </c>
      <c r="I6" s="24" t="s">
        <v>68</v>
      </c>
      <c r="J6" s="24" t="s">
        <v>40</v>
      </c>
      <c r="K6" s="24" t="s">
        <v>67</v>
      </c>
      <c r="L6" s="24" t="s">
        <v>68</v>
      </c>
      <c r="M6" s="24" t="s">
        <v>40</v>
      </c>
      <c r="N6" s="24" t="s">
        <v>67</v>
      </c>
      <c r="O6" s="24" t="s">
        <v>68</v>
      </c>
      <c r="P6" s="24" t="s">
        <v>40</v>
      </c>
      <c r="Q6" s="130"/>
    </row>
    <row r="7" spans="1:17" x14ac:dyDescent="0.25">
      <c r="A7" s="70">
        <v>1</v>
      </c>
      <c r="B7" s="71"/>
      <c r="C7" s="71"/>
      <c r="D7" s="71"/>
      <c r="E7" s="72" t="s">
        <v>105</v>
      </c>
      <c r="F7" s="71"/>
      <c r="G7" s="71"/>
      <c r="H7" s="71"/>
      <c r="I7" s="71"/>
      <c r="J7" s="71"/>
      <c r="K7" s="71"/>
      <c r="L7" s="71"/>
      <c r="M7" s="71"/>
      <c r="N7" s="73">
        <f>SUM(N8,N10,N16)</f>
        <v>0</v>
      </c>
      <c r="O7" s="73">
        <f>SUM(O8,O10,O16)</f>
        <v>0</v>
      </c>
      <c r="P7" s="73">
        <f>SUM(P8,P10,P16)</f>
        <v>0</v>
      </c>
      <c r="Q7" s="74" t="e">
        <f>P7/$O$40</f>
        <v>#DIV/0!</v>
      </c>
    </row>
    <row r="8" spans="1:17" x14ac:dyDescent="0.25">
      <c r="A8" s="46" t="s">
        <v>89</v>
      </c>
      <c r="B8" s="75"/>
      <c r="C8" s="75"/>
      <c r="D8" s="75"/>
      <c r="E8" s="76" t="s">
        <v>106</v>
      </c>
      <c r="F8" s="75"/>
      <c r="G8" s="75"/>
      <c r="H8" s="75"/>
      <c r="I8" s="75"/>
      <c r="J8" s="75"/>
      <c r="K8" s="75"/>
      <c r="L8" s="75"/>
      <c r="M8" s="75"/>
      <c r="N8" s="77">
        <f>SUM(N9:N9)</f>
        <v>0</v>
      </c>
      <c r="O8" s="77">
        <f>SUM(O9:O9)</f>
        <v>0</v>
      </c>
      <c r="P8" s="77">
        <f>SUM(P9:P9)</f>
        <v>0</v>
      </c>
      <c r="Q8" s="78" t="e">
        <f>SUM(Q9:Q9)</f>
        <v>#DIV/0!</v>
      </c>
    </row>
    <row r="9" spans="1:17" ht="51" x14ac:dyDescent="0.25">
      <c r="A9" s="33" t="s">
        <v>90</v>
      </c>
      <c r="B9" s="22" t="s">
        <v>108</v>
      </c>
      <c r="C9" s="22" t="s">
        <v>69</v>
      </c>
      <c r="D9" s="22" t="s">
        <v>199</v>
      </c>
      <c r="E9" s="26" t="s">
        <v>107</v>
      </c>
      <c r="F9" s="22" t="s">
        <v>56</v>
      </c>
      <c r="G9" s="22">
        <v>2000</v>
      </c>
      <c r="H9" s="25"/>
      <c r="I9" s="25"/>
      <c r="J9" s="25">
        <f t="shared" ref="J9" si="0">SUM(H9:I9)</f>
        <v>0</v>
      </c>
      <c r="K9" s="25">
        <f t="shared" ref="K9" si="1">H9*(1+$K$3)</f>
        <v>0</v>
      </c>
      <c r="L9" s="25">
        <f t="shared" ref="L9" si="2">I9*(1+$L$3)</f>
        <v>0</v>
      </c>
      <c r="M9" s="25">
        <f t="shared" ref="M9" si="3">SUM(K9:L9)</f>
        <v>0</v>
      </c>
      <c r="N9" s="25">
        <f t="shared" ref="N9" si="4">K9*G9</f>
        <v>0</v>
      </c>
      <c r="O9" s="25">
        <f t="shared" ref="O9" si="5">G9*L9</f>
        <v>0</v>
      </c>
      <c r="P9" s="25">
        <f t="shared" ref="P9" si="6">SUM(N9:O9)</f>
        <v>0</v>
      </c>
      <c r="Q9" s="34" t="e">
        <f t="shared" ref="Q9:Q24" si="7">P9/$O$40</f>
        <v>#DIV/0!</v>
      </c>
    </row>
    <row r="10" spans="1:17" x14ac:dyDescent="0.25">
      <c r="A10" s="79" t="s">
        <v>79</v>
      </c>
      <c r="B10" s="75"/>
      <c r="C10" s="75"/>
      <c r="D10" s="75"/>
      <c r="E10" s="76" t="s">
        <v>115</v>
      </c>
      <c r="F10" s="75"/>
      <c r="G10" s="75"/>
      <c r="H10" s="75"/>
      <c r="I10" s="75"/>
      <c r="J10" s="75"/>
      <c r="K10" s="75"/>
      <c r="L10" s="75"/>
      <c r="M10" s="75"/>
      <c r="N10" s="77">
        <f>SUM(N11:N15)</f>
        <v>0</v>
      </c>
      <c r="O10" s="77">
        <f>SUM(O11:O15)</f>
        <v>0</v>
      </c>
      <c r="P10" s="77">
        <f>SUM(P11:P15)</f>
        <v>0</v>
      </c>
      <c r="Q10" s="78" t="e">
        <f t="shared" si="7"/>
        <v>#DIV/0!</v>
      </c>
    </row>
    <row r="11" spans="1:17" ht="63.75" x14ac:dyDescent="0.25">
      <c r="A11" s="33" t="s">
        <v>80</v>
      </c>
      <c r="B11" s="22" t="s">
        <v>97</v>
      </c>
      <c r="C11" s="22" t="s">
        <v>69</v>
      </c>
      <c r="D11" s="22" t="s">
        <v>200</v>
      </c>
      <c r="E11" s="26" t="s">
        <v>96</v>
      </c>
      <c r="F11" s="22" t="s">
        <v>53</v>
      </c>
      <c r="G11" s="22">
        <v>1</v>
      </c>
      <c r="H11" s="25"/>
      <c r="I11" s="25"/>
      <c r="J11" s="25">
        <f t="shared" ref="J11" si="8">SUM(H11:I11)</f>
        <v>0</v>
      </c>
      <c r="K11" s="25">
        <f t="shared" ref="K11:K15" si="9">H11*(1+$K$3)</f>
        <v>0</v>
      </c>
      <c r="L11" s="25">
        <f t="shared" ref="L11:L15" si="10">I11*(1+$L$3)</f>
        <v>0</v>
      </c>
      <c r="M11" s="25">
        <f t="shared" ref="M11" si="11">SUM(K11:L11)</f>
        <v>0</v>
      </c>
      <c r="N11" s="25">
        <f t="shared" ref="N11" si="12">K11*G11</f>
        <v>0</v>
      </c>
      <c r="O11" s="25">
        <f t="shared" ref="O11" si="13">G11*L11</f>
        <v>0</v>
      </c>
      <c r="P11" s="25">
        <f t="shared" ref="P11" si="14">SUM(N11:O11)</f>
        <v>0</v>
      </c>
      <c r="Q11" s="34" t="e">
        <f t="shared" si="7"/>
        <v>#DIV/0!</v>
      </c>
    </row>
    <row r="12" spans="1:17" ht="25.5" x14ac:dyDescent="0.25">
      <c r="A12" s="33" t="s">
        <v>81</v>
      </c>
      <c r="B12" s="22" t="s">
        <v>98</v>
      </c>
      <c r="C12" s="22" t="s">
        <v>69</v>
      </c>
      <c r="D12" s="22" t="s">
        <v>201</v>
      </c>
      <c r="E12" s="26" t="s">
        <v>142</v>
      </c>
      <c r="F12" s="22" t="s">
        <v>55</v>
      </c>
      <c r="G12" s="22">
        <v>20</v>
      </c>
      <c r="H12" s="25"/>
      <c r="I12" s="25"/>
      <c r="J12" s="25">
        <f t="shared" ref="J12:J15" si="15">SUM(H12:I12)</f>
        <v>0</v>
      </c>
      <c r="K12" s="25">
        <f t="shared" si="9"/>
        <v>0</v>
      </c>
      <c r="L12" s="25">
        <f t="shared" si="10"/>
        <v>0</v>
      </c>
      <c r="M12" s="25">
        <f t="shared" ref="M12:M15" si="16">SUM(K12:L12)</f>
        <v>0</v>
      </c>
      <c r="N12" s="25">
        <f t="shared" ref="N12:N15" si="17">K12*G12</f>
        <v>0</v>
      </c>
      <c r="O12" s="25">
        <f t="shared" ref="O12:O15" si="18">G12*L12</f>
        <v>0</v>
      </c>
      <c r="P12" s="25">
        <f t="shared" ref="P12:P15" si="19">SUM(N12:O12)</f>
        <v>0</v>
      </c>
      <c r="Q12" s="34" t="e">
        <f t="shared" si="7"/>
        <v>#DIV/0!</v>
      </c>
    </row>
    <row r="13" spans="1:17" ht="63.75" x14ac:dyDescent="0.25">
      <c r="A13" s="33" t="s">
        <v>82</v>
      </c>
      <c r="B13" s="22" t="s">
        <v>100</v>
      </c>
      <c r="C13" s="22" t="s">
        <v>69</v>
      </c>
      <c r="D13" s="22" t="s">
        <v>202</v>
      </c>
      <c r="E13" s="26" t="s">
        <v>99</v>
      </c>
      <c r="F13" s="22" t="s">
        <v>53</v>
      </c>
      <c r="G13" s="22">
        <v>1</v>
      </c>
      <c r="H13" s="25"/>
      <c r="I13" s="25"/>
      <c r="J13" s="25">
        <f t="shared" si="15"/>
        <v>0</v>
      </c>
      <c r="K13" s="25">
        <f t="shared" si="9"/>
        <v>0</v>
      </c>
      <c r="L13" s="25">
        <f t="shared" si="10"/>
        <v>0</v>
      </c>
      <c r="M13" s="25">
        <f t="shared" si="16"/>
        <v>0</v>
      </c>
      <c r="N13" s="25">
        <f t="shared" si="17"/>
        <v>0</v>
      </c>
      <c r="O13" s="25">
        <f t="shared" si="18"/>
        <v>0</v>
      </c>
      <c r="P13" s="25">
        <f t="shared" si="19"/>
        <v>0</v>
      </c>
      <c r="Q13" s="34" t="e">
        <f t="shared" si="7"/>
        <v>#DIV/0!</v>
      </c>
    </row>
    <row r="14" spans="1:17" ht="25.5" x14ac:dyDescent="0.25">
      <c r="A14" s="33" t="s">
        <v>93</v>
      </c>
      <c r="B14" s="22" t="s">
        <v>101</v>
      </c>
      <c r="C14" s="22" t="s">
        <v>69</v>
      </c>
      <c r="D14" s="22" t="s">
        <v>203</v>
      </c>
      <c r="E14" s="26" t="s">
        <v>143</v>
      </c>
      <c r="F14" s="22" t="s">
        <v>55</v>
      </c>
      <c r="G14" s="22">
        <v>8</v>
      </c>
      <c r="H14" s="25"/>
      <c r="I14" s="25"/>
      <c r="J14" s="25">
        <f t="shared" si="15"/>
        <v>0</v>
      </c>
      <c r="K14" s="25">
        <f t="shared" si="9"/>
        <v>0</v>
      </c>
      <c r="L14" s="25">
        <f t="shared" si="10"/>
        <v>0</v>
      </c>
      <c r="M14" s="25">
        <f t="shared" si="16"/>
        <v>0</v>
      </c>
      <c r="N14" s="25">
        <f t="shared" si="17"/>
        <v>0</v>
      </c>
      <c r="O14" s="25">
        <f t="shared" si="18"/>
        <v>0</v>
      </c>
      <c r="P14" s="25">
        <f t="shared" si="19"/>
        <v>0</v>
      </c>
      <c r="Q14" s="34" t="e">
        <f t="shared" si="7"/>
        <v>#DIV/0!</v>
      </c>
    </row>
    <row r="15" spans="1:17" ht="25.5" x14ac:dyDescent="0.25">
      <c r="A15" s="33" t="s">
        <v>111</v>
      </c>
      <c r="B15" s="22" t="s">
        <v>102</v>
      </c>
      <c r="C15" s="22" t="s">
        <v>69</v>
      </c>
      <c r="D15" s="22" t="s">
        <v>204</v>
      </c>
      <c r="E15" s="26" t="s">
        <v>103</v>
      </c>
      <c r="F15" s="22" t="s">
        <v>55</v>
      </c>
      <c r="G15" s="22">
        <v>12</v>
      </c>
      <c r="H15" s="25"/>
      <c r="I15" s="25"/>
      <c r="J15" s="25">
        <f t="shared" si="15"/>
        <v>0</v>
      </c>
      <c r="K15" s="25">
        <f t="shared" si="9"/>
        <v>0</v>
      </c>
      <c r="L15" s="25">
        <f t="shared" si="10"/>
        <v>0</v>
      </c>
      <c r="M15" s="25">
        <f t="shared" si="16"/>
        <v>0</v>
      </c>
      <c r="N15" s="25">
        <f t="shared" si="17"/>
        <v>0</v>
      </c>
      <c r="O15" s="25">
        <f t="shared" si="18"/>
        <v>0</v>
      </c>
      <c r="P15" s="25">
        <f t="shared" si="19"/>
        <v>0</v>
      </c>
      <c r="Q15" s="34" t="e">
        <f t="shared" si="7"/>
        <v>#DIV/0!</v>
      </c>
    </row>
    <row r="16" spans="1:17" x14ac:dyDescent="0.25">
      <c r="A16" s="79" t="s">
        <v>114</v>
      </c>
      <c r="B16" s="75"/>
      <c r="C16" s="75"/>
      <c r="D16" s="75"/>
      <c r="E16" s="76" t="s">
        <v>129</v>
      </c>
      <c r="F16" s="75"/>
      <c r="G16" s="75"/>
      <c r="H16" s="75"/>
      <c r="I16" s="75"/>
      <c r="J16" s="75"/>
      <c r="K16" s="75"/>
      <c r="L16" s="75"/>
      <c r="M16" s="75"/>
      <c r="N16" s="77">
        <f>SUM(N17:N23)</f>
        <v>0</v>
      </c>
      <c r="O16" s="77">
        <f>SUM(O17:O23)</f>
        <v>0</v>
      </c>
      <c r="P16" s="77">
        <f>SUM(P17:P23)</f>
        <v>0</v>
      </c>
      <c r="Q16" s="78" t="e">
        <f t="shared" si="7"/>
        <v>#DIV/0!</v>
      </c>
    </row>
    <row r="17" spans="1:19" ht="25.5" x14ac:dyDescent="0.25">
      <c r="A17" s="33" t="s">
        <v>116</v>
      </c>
      <c r="B17" s="22" t="s">
        <v>156</v>
      </c>
      <c r="C17" s="22" t="s">
        <v>69</v>
      </c>
      <c r="D17" s="22" t="s">
        <v>205</v>
      </c>
      <c r="E17" s="26" t="s">
        <v>131</v>
      </c>
      <c r="F17" s="22" t="s">
        <v>54</v>
      </c>
      <c r="G17" s="22">
        <v>2</v>
      </c>
      <c r="H17" s="25"/>
      <c r="I17" s="25"/>
      <c r="J17" s="25">
        <f t="shared" ref="J17" si="20">SUM(H17:I17)</f>
        <v>0</v>
      </c>
      <c r="K17" s="25">
        <f t="shared" ref="K17:K23" si="21">H17*(1+$K$3)</f>
        <v>0</v>
      </c>
      <c r="L17" s="25">
        <f t="shared" ref="L17:L23" si="22">I17*(1+$L$3)</f>
        <v>0</v>
      </c>
      <c r="M17" s="25">
        <f t="shared" ref="M17" si="23">SUM(K17:L17)</f>
        <v>0</v>
      </c>
      <c r="N17" s="25">
        <f t="shared" ref="N17" si="24">K17*G17</f>
        <v>0</v>
      </c>
      <c r="O17" s="25">
        <f t="shared" ref="O17" si="25">G17*L17</f>
        <v>0</v>
      </c>
      <c r="P17" s="25">
        <f t="shared" ref="P17" si="26">SUM(N17:O17)</f>
        <v>0</v>
      </c>
      <c r="Q17" s="34" t="e">
        <f t="shared" si="7"/>
        <v>#DIV/0!</v>
      </c>
    </row>
    <row r="18" spans="1:19" ht="25.5" x14ac:dyDescent="0.25">
      <c r="A18" s="33" t="s">
        <v>117</v>
      </c>
      <c r="B18" s="22" t="s">
        <v>157</v>
      </c>
      <c r="C18" s="22" t="s">
        <v>69</v>
      </c>
      <c r="D18" s="22" t="s">
        <v>206</v>
      </c>
      <c r="E18" s="26" t="s">
        <v>133</v>
      </c>
      <c r="F18" s="22" t="s">
        <v>54</v>
      </c>
      <c r="G18" s="22">
        <v>2</v>
      </c>
      <c r="H18" s="25"/>
      <c r="I18" s="25"/>
      <c r="J18" s="25">
        <f t="shared" ref="J18" si="27">SUM(H18:I18)</f>
        <v>0</v>
      </c>
      <c r="K18" s="25">
        <f t="shared" si="21"/>
        <v>0</v>
      </c>
      <c r="L18" s="25">
        <f t="shared" si="22"/>
        <v>0</v>
      </c>
      <c r="M18" s="25">
        <f t="shared" ref="M18" si="28">SUM(K18:L18)</f>
        <v>0</v>
      </c>
      <c r="N18" s="25">
        <f t="shared" ref="N18" si="29">K18*G18</f>
        <v>0</v>
      </c>
      <c r="O18" s="25">
        <f t="shared" ref="O18" si="30">G18*L18</f>
        <v>0</v>
      </c>
      <c r="P18" s="25">
        <f t="shared" ref="P18" si="31">SUM(N18:O18)</f>
        <v>0</v>
      </c>
      <c r="Q18" s="34" t="e">
        <f t="shared" si="7"/>
        <v>#DIV/0!</v>
      </c>
    </row>
    <row r="19" spans="1:19" ht="25.5" x14ac:dyDescent="0.25">
      <c r="A19" s="33" t="s">
        <v>118</v>
      </c>
      <c r="B19" s="22" t="s">
        <v>112</v>
      </c>
      <c r="C19" s="22" t="s">
        <v>69</v>
      </c>
      <c r="D19" s="22" t="s">
        <v>207</v>
      </c>
      <c r="E19" s="26" t="s">
        <v>138</v>
      </c>
      <c r="F19" s="22" t="s">
        <v>54</v>
      </c>
      <c r="G19" s="22">
        <v>2</v>
      </c>
      <c r="H19" s="25"/>
      <c r="I19" s="25"/>
      <c r="J19" s="25">
        <f t="shared" ref="J19:J23" si="32">SUM(H19:I19)</f>
        <v>0</v>
      </c>
      <c r="K19" s="25">
        <f t="shared" si="21"/>
        <v>0</v>
      </c>
      <c r="L19" s="25">
        <f t="shared" si="22"/>
        <v>0</v>
      </c>
      <c r="M19" s="25">
        <f t="shared" ref="M19:M23" si="33">SUM(K19:L19)</f>
        <v>0</v>
      </c>
      <c r="N19" s="25">
        <f t="shared" ref="N19:N23" si="34">K19*G19</f>
        <v>0</v>
      </c>
      <c r="O19" s="25">
        <f t="shared" ref="O19:O23" si="35">G19*L19</f>
        <v>0</v>
      </c>
      <c r="P19" s="25">
        <f t="shared" ref="P19:P23" si="36">SUM(N19:O19)</f>
        <v>0</v>
      </c>
      <c r="Q19" s="34" t="e">
        <f t="shared" si="7"/>
        <v>#DIV/0!</v>
      </c>
    </row>
    <row r="20" spans="1:19" x14ac:dyDescent="0.25">
      <c r="A20" s="33" t="s">
        <v>119</v>
      </c>
      <c r="B20" s="22" t="s">
        <v>130</v>
      </c>
      <c r="C20" s="22" t="s">
        <v>69</v>
      </c>
      <c r="D20" s="22" t="s">
        <v>208</v>
      </c>
      <c r="E20" s="26" t="s">
        <v>139</v>
      </c>
      <c r="F20" s="22" t="s">
        <v>54</v>
      </c>
      <c r="G20" s="22">
        <v>2</v>
      </c>
      <c r="H20" s="25"/>
      <c r="I20" s="25"/>
      <c r="J20" s="25">
        <f t="shared" si="32"/>
        <v>0</v>
      </c>
      <c r="K20" s="25">
        <f t="shared" si="21"/>
        <v>0</v>
      </c>
      <c r="L20" s="25">
        <f t="shared" si="22"/>
        <v>0</v>
      </c>
      <c r="M20" s="25">
        <f t="shared" si="33"/>
        <v>0</v>
      </c>
      <c r="N20" s="25">
        <f t="shared" si="34"/>
        <v>0</v>
      </c>
      <c r="O20" s="25">
        <f t="shared" si="35"/>
        <v>0</v>
      </c>
      <c r="P20" s="25">
        <f t="shared" si="36"/>
        <v>0</v>
      </c>
      <c r="Q20" s="34" t="e">
        <f t="shared" si="7"/>
        <v>#DIV/0!</v>
      </c>
    </row>
    <row r="21" spans="1:19" x14ac:dyDescent="0.25">
      <c r="A21" s="33" t="s">
        <v>120</v>
      </c>
      <c r="B21" s="22" t="s">
        <v>135</v>
      </c>
      <c r="C21" s="22" t="s">
        <v>69</v>
      </c>
      <c r="D21" s="22" t="s">
        <v>209</v>
      </c>
      <c r="E21" s="26" t="s">
        <v>140</v>
      </c>
      <c r="F21" s="22" t="s">
        <v>54</v>
      </c>
      <c r="G21" s="22">
        <v>2</v>
      </c>
      <c r="H21" s="25"/>
      <c r="I21" s="25"/>
      <c r="J21" s="25">
        <f t="shared" si="32"/>
        <v>0</v>
      </c>
      <c r="K21" s="25">
        <f t="shared" si="21"/>
        <v>0</v>
      </c>
      <c r="L21" s="25">
        <f t="shared" si="22"/>
        <v>0</v>
      </c>
      <c r="M21" s="25">
        <f t="shared" si="33"/>
        <v>0</v>
      </c>
      <c r="N21" s="25">
        <f t="shared" si="34"/>
        <v>0</v>
      </c>
      <c r="O21" s="25">
        <f t="shared" si="35"/>
        <v>0</v>
      </c>
      <c r="P21" s="25">
        <f t="shared" si="36"/>
        <v>0</v>
      </c>
      <c r="Q21" s="34" t="e">
        <f t="shared" si="7"/>
        <v>#DIV/0!</v>
      </c>
    </row>
    <row r="22" spans="1:19" x14ac:dyDescent="0.25">
      <c r="A22" s="33" t="s">
        <v>128</v>
      </c>
      <c r="B22" s="22" t="s">
        <v>136</v>
      </c>
      <c r="C22" s="22" t="s">
        <v>69</v>
      </c>
      <c r="D22" s="22" t="s">
        <v>210</v>
      </c>
      <c r="E22" s="26" t="s">
        <v>141</v>
      </c>
      <c r="F22" s="22" t="s">
        <v>54</v>
      </c>
      <c r="G22" s="22">
        <v>2</v>
      </c>
      <c r="H22" s="25"/>
      <c r="I22" s="25"/>
      <c r="J22" s="25">
        <f t="shared" si="32"/>
        <v>0</v>
      </c>
      <c r="K22" s="25">
        <f t="shared" si="21"/>
        <v>0</v>
      </c>
      <c r="L22" s="25">
        <f t="shared" si="22"/>
        <v>0</v>
      </c>
      <c r="M22" s="25">
        <f t="shared" si="33"/>
        <v>0</v>
      </c>
      <c r="N22" s="25">
        <f t="shared" si="34"/>
        <v>0</v>
      </c>
      <c r="O22" s="25">
        <f t="shared" si="35"/>
        <v>0</v>
      </c>
      <c r="P22" s="25">
        <f t="shared" si="36"/>
        <v>0</v>
      </c>
      <c r="Q22" s="34" t="e">
        <f t="shared" si="7"/>
        <v>#DIV/0!</v>
      </c>
    </row>
    <row r="23" spans="1:19" ht="25.5" x14ac:dyDescent="0.25">
      <c r="A23" s="33" t="s">
        <v>132</v>
      </c>
      <c r="B23" s="22" t="s">
        <v>221</v>
      </c>
      <c r="C23" s="22" t="s">
        <v>69</v>
      </c>
      <c r="D23" s="22" t="s">
        <v>211</v>
      </c>
      <c r="E23" s="26" t="s">
        <v>222</v>
      </c>
      <c r="F23" s="22" t="s">
        <v>54</v>
      </c>
      <c r="G23" s="22">
        <v>2</v>
      </c>
      <c r="H23" s="25"/>
      <c r="I23" s="25"/>
      <c r="J23" s="25">
        <f t="shared" si="32"/>
        <v>0</v>
      </c>
      <c r="K23" s="25">
        <f t="shared" si="21"/>
        <v>0</v>
      </c>
      <c r="L23" s="25">
        <f t="shared" si="22"/>
        <v>0</v>
      </c>
      <c r="M23" s="25">
        <f t="shared" si="33"/>
        <v>0</v>
      </c>
      <c r="N23" s="25">
        <f t="shared" si="34"/>
        <v>0</v>
      </c>
      <c r="O23" s="25">
        <f t="shared" si="35"/>
        <v>0</v>
      </c>
      <c r="P23" s="25">
        <f t="shared" si="36"/>
        <v>0</v>
      </c>
      <c r="Q23" s="34" t="e">
        <f t="shared" si="7"/>
        <v>#DIV/0!</v>
      </c>
    </row>
    <row r="24" spans="1:19" ht="25.5" x14ac:dyDescent="0.25">
      <c r="A24" s="70">
        <v>2</v>
      </c>
      <c r="B24" s="71"/>
      <c r="C24" s="71"/>
      <c r="D24" s="71"/>
      <c r="E24" s="72" t="s">
        <v>110</v>
      </c>
      <c r="F24" s="71"/>
      <c r="G24" s="71"/>
      <c r="H24" s="71"/>
      <c r="I24" s="71"/>
      <c r="J24" s="71"/>
      <c r="K24" s="71"/>
      <c r="L24" s="71"/>
      <c r="M24" s="71"/>
      <c r="N24" s="73">
        <f>SUM(N25)</f>
        <v>0</v>
      </c>
      <c r="O24" s="73">
        <f t="shared" ref="O24:P24" si="37">SUM(O25)</f>
        <v>0</v>
      </c>
      <c r="P24" s="73">
        <f t="shared" si="37"/>
        <v>0</v>
      </c>
      <c r="Q24" s="74" t="e">
        <f t="shared" si="7"/>
        <v>#DIV/0!</v>
      </c>
    </row>
    <row r="25" spans="1:19" ht="25.5" x14ac:dyDescent="0.25">
      <c r="A25" s="79" t="s">
        <v>83</v>
      </c>
      <c r="B25" s="75"/>
      <c r="C25" s="75"/>
      <c r="D25" s="75"/>
      <c r="E25" s="76" t="s">
        <v>134</v>
      </c>
      <c r="F25" s="75"/>
      <c r="G25" s="75"/>
      <c r="H25" s="75"/>
      <c r="I25" s="75"/>
      <c r="J25" s="75"/>
      <c r="K25" s="75"/>
      <c r="L25" s="75"/>
      <c r="M25" s="75"/>
      <c r="N25" s="77">
        <f>SUM(N26:N27)</f>
        <v>0</v>
      </c>
      <c r="O25" s="77">
        <f>SUM(O26:O27)</f>
        <v>0</v>
      </c>
      <c r="P25" s="77">
        <f>SUM(P26:P27)</f>
        <v>0</v>
      </c>
      <c r="Q25" s="78" t="e">
        <f>SUM(Q26:Q27)</f>
        <v>#DIV/0!</v>
      </c>
    </row>
    <row r="26" spans="1:19" ht="51" x14ac:dyDescent="0.25">
      <c r="A26" s="33" t="s">
        <v>84</v>
      </c>
      <c r="B26" s="22" t="s">
        <v>218</v>
      </c>
      <c r="C26" s="22" t="s">
        <v>69</v>
      </c>
      <c r="D26" s="22" t="s">
        <v>212</v>
      </c>
      <c r="E26" s="26" t="s">
        <v>125</v>
      </c>
      <c r="F26" s="22" t="s">
        <v>54</v>
      </c>
      <c r="G26" s="22">
        <v>1</v>
      </c>
      <c r="H26" s="25"/>
      <c r="I26" s="25"/>
      <c r="J26" s="25">
        <f t="shared" ref="J26:J27" si="38">SUM(H26:I26)</f>
        <v>0</v>
      </c>
      <c r="K26" s="25">
        <f t="shared" ref="K26:K27" si="39">H26*(1+$K$3)</f>
        <v>0</v>
      </c>
      <c r="L26" s="25">
        <f t="shared" ref="L26:L27" si="40">I26*(1+$L$3)</f>
        <v>0</v>
      </c>
      <c r="M26" s="25">
        <f t="shared" ref="M26:M27" si="41">SUM(K26:L26)</f>
        <v>0</v>
      </c>
      <c r="N26" s="25">
        <f t="shared" ref="N26:N27" si="42">K26*G26</f>
        <v>0</v>
      </c>
      <c r="O26" s="25">
        <f t="shared" ref="O26:O27" si="43">G26*L26</f>
        <v>0</v>
      </c>
      <c r="P26" s="25">
        <f t="shared" ref="P26:P27" si="44">SUM(N26:O26)</f>
        <v>0</v>
      </c>
      <c r="Q26" s="34" t="e">
        <f>P26/$O$40</f>
        <v>#DIV/0!</v>
      </c>
      <c r="R26" s="16"/>
    </row>
    <row r="27" spans="1:19" ht="38.25" x14ac:dyDescent="0.25">
      <c r="A27" s="33" t="s">
        <v>94</v>
      </c>
      <c r="B27" s="22" t="s">
        <v>219</v>
      </c>
      <c r="C27" s="22" t="s">
        <v>69</v>
      </c>
      <c r="D27" s="22" t="s">
        <v>213</v>
      </c>
      <c r="E27" s="26" t="s">
        <v>126</v>
      </c>
      <c r="F27" s="22" t="s">
        <v>54</v>
      </c>
      <c r="G27" s="22">
        <v>1</v>
      </c>
      <c r="H27" s="25"/>
      <c r="I27" s="25"/>
      <c r="J27" s="25">
        <f t="shared" si="38"/>
        <v>0</v>
      </c>
      <c r="K27" s="25">
        <f t="shared" si="39"/>
        <v>0</v>
      </c>
      <c r="L27" s="25">
        <f t="shared" si="40"/>
        <v>0</v>
      </c>
      <c r="M27" s="25">
        <f t="shared" si="41"/>
        <v>0</v>
      </c>
      <c r="N27" s="25">
        <f t="shared" si="42"/>
        <v>0</v>
      </c>
      <c r="O27" s="25">
        <f t="shared" si="43"/>
        <v>0</v>
      </c>
      <c r="P27" s="25">
        <f t="shared" si="44"/>
        <v>0</v>
      </c>
      <c r="Q27" s="34" t="e">
        <f>P27/$O$40</f>
        <v>#DIV/0!</v>
      </c>
      <c r="R27" s="16"/>
      <c r="S27" s="19"/>
    </row>
    <row r="28" spans="1:19" x14ac:dyDescent="0.25">
      <c r="A28" s="70">
        <v>3</v>
      </c>
      <c r="B28" s="71"/>
      <c r="C28" s="71"/>
      <c r="D28" s="71"/>
      <c r="E28" s="72" t="s">
        <v>109</v>
      </c>
      <c r="F28" s="71"/>
      <c r="G28" s="71"/>
      <c r="H28" s="71"/>
      <c r="I28" s="71"/>
      <c r="J28" s="71"/>
      <c r="K28" s="71"/>
      <c r="L28" s="71"/>
      <c r="M28" s="71"/>
      <c r="N28" s="73">
        <f>SUM(N29)</f>
        <v>0</v>
      </c>
      <c r="O28" s="73">
        <f t="shared" ref="O28:P28" si="45">SUM(O29)</f>
        <v>0</v>
      </c>
      <c r="P28" s="73">
        <f t="shared" si="45"/>
        <v>0</v>
      </c>
      <c r="Q28" s="74" t="e">
        <f>P28/$O$40</f>
        <v>#DIV/0!</v>
      </c>
      <c r="R28" s="16"/>
    </row>
    <row r="29" spans="1:19" x14ac:dyDescent="0.25">
      <c r="A29" s="79" t="s">
        <v>85</v>
      </c>
      <c r="B29" s="75"/>
      <c r="C29" s="75"/>
      <c r="D29" s="75"/>
      <c r="E29" s="76" t="s">
        <v>152</v>
      </c>
      <c r="F29" s="75"/>
      <c r="G29" s="75"/>
      <c r="H29" s="75"/>
      <c r="I29" s="75"/>
      <c r="J29" s="75"/>
      <c r="K29" s="75"/>
      <c r="L29" s="75"/>
      <c r="M29" s="75"/>
      <c r="N29" s="77">
        <f>SUM(N30:N30)</f>
        <v>0</v>
      </c>
      <c r="O29" s="77">
        <f>SUM(O30:O30)</f>
        <v>0</v>
      </c>
      <c r="P29" s="77">
        <f>SUM(P30:P30)</f>
        <v>0</v>
      </c>
      <c r="Q29" s="78" t="e">
        <f>SUM(Q30:Q30)</f>
        <v>#DIV/0!</v>
      </c>
      <c r="R29" s="16"/>
    </row>
    <row r="30" spans="1:19" ht="89.25" x14ac:dyDescent="0.25">
      <c r="A30" s="33" t="s">
        <v>86</v>
      </c>
      <c r="B30" s="22" t="s">
        <v>220</v>
      </c>
      <c r="C30" s="22" t="s">
        <v>69</v>
      </c>
      <c r="D30" s="22" t="s">
        <v>215</v>
      </c>
      <c r="E30" s="26" t="s">
        <v>104</v>
      </c>
      <c r="F30" s="22" t="s">
        <v>54</v>
      </c>
      <c r="G30" s="22">
        <v>1</v>
      </c>
      <c r="H30" s="25"/>
      <c r="I30" s="25"/>
      <c r="J30" s="25">
        <f t="shared" ref="J30" si="46">SUM(H30:I30)</f>
        <v>0</v>
      </c>
      <c r="K30" s="25">
        <f t="shared" ref="K30" si="47">H30*(1+$K$3)</f>
        <v>0</v>
      </c>
      <c r="L30" s="25">
        <f t="shared" ref="L30" si="48">I30*(1+$L$3)</f>
        <v>0</v>
      </c>
      <c r="M30" s="25">
        <f t="shared" ref="M30" si="49">SUM(K30:L30)</f>
        <v>0</v>
      </c>
      <c r="N30" s="25">
        <f t="shared" ref="N30" si="50">K30*G30</f>
        <v>0</v>
      </c>
      <c r="O30" s="25">
        <f t="shared" ref="O30" si="51">G30*L30</f>
        <v>0</v>
      </c>
      <c r="P30" s="25">
        <f t="shared" ref="P30" si="52">SUM(N30:O30)</f>
        <v>0</v>
      </c>
      <c r="Q30" s="34" t="e">
        <f>P30/$O$40</f>
        <v>#DIV/0!</v>
      </c>
      <c r="R30" s="16"/>
      <c r="S30" s="19"/>
    </row>
    <row r="31" spans="1:19" x14ac:dyDescent="0.25">
      <c r="A31" s="70">
        <v>4</v>
      </c>
      <c r="B31" s="71"/>
      <c r="C31" s="71"/>
      <c r="D31" s="71"/>
      <c r="E31" s="72" t="s">
        <v>127</v>
      </c>
      <c r="F31" s="71"/>
      <c r="G31" s="71"/>
      <c r="H31" s="71"/>
      <c r="I31" s="71"/>
      <c r="J31" s="71"/>
      <c r="K31" s="71"/>
      <c r="L31" s="71"/>
      <c r="M31" s="71"/>
      <c r="N31" s="73">
        <f>SUM(N32)</f>
        <v>0</v>
      </c>
      <c r="O31" s="73">
        <f t="shared" ref="O31:P31" si="53">SUM(O32)</f>
        <v>0</v>
      </c>
      <c r="P31" s="73">
        <f t="shared" si="53"/>
        <v>0</v>
      </c>
      <c r="Q31" s="74" t="e">
        <f>P31/$O$40</f>
        <v>#DIV/0!</v>
      </c>
      <c r="R31" s="16"/>
    </row>
    <row r="32" spans="1:19" x14ac:dyDescent="0.25">
      <c r="A32" s="79" t="s">
        <v>87</v>
      </c>
      <c r="B32" s="75"/>
      <c r="C32" s="75"/>
      <c r="D32" s="75"/>
      <c r="E32" s="76" t="s">
        <v>144</v>
      </c>
      <c r="F32" s="75"/>
      <c r="G32" s="75"/>
      <c r="H32" s="75"/>
      <c r="I32" s="75"/>
      <c r="J32" s="75"/>
      <c r="K32" s="75"/>
      <c r="L32" s="75"/>
      <c r="M32" s="75"/>
      <c r="N32" s="77">
        <f t="shared" ref="N32" si="54">SUM(N33)</f>
        <v>0</v>
      </c>
      <c r="O32" s="77">
        <f t="shared" ref="O32" si="55">SUM(O33)</f>
        <v>0</v>
      </c>
      <c r="P32" s="77">
        <f>SUM(P33)</f>
        <v>0</v>
      </c>
      <c r="Q32" s="78" t="e">
        <f>SUM(Q33:Q36)</f>
        <v>#DIV/0!</v>
      </c>
      <c r="R32" s="16"/>
    </row>
    <row r="33" spans="1:19" x14ac:dyDescent="0.25">
      <c r="A33" s="33" t="s">
        <v>88</v>
      </c>
      <c r="B33" s="22" t="s">
        <v>137</v>
      </c>
      <c r="C33" s="22" t="s">
        <v>69</v>
      </c>
      <c r="D33" s="22" t="s">
        <v>214</v>
      </c>
      <c r="E33" s="26" t="s">
        <v>153</v>
      </c>
      <c r="F33" s="22" t="s">
        <v>54</v>
      </c>
      <c r="G33" s="22">
        <v>1</v>
      </c>
      <c r="H33" s="25"/>
      <c r="I33" s="25"/>
      <c r="J33" s="25">
        <f t="shared" ref="J33" si="56">SUM(H33:I33)</f>
        <v>0</v>
      </c>
      <c r="K33" s="25">
        <f t="shared" ref="K33" si="57">H33*(1+$K$3)</f>
        <v>0</v>
      </c>
      <c r="L33" s="25">
        <f t="shared" ref="L33" si="58">I33*(1+$L$3)</f>
        <v>0</v>
      </c>
      <c r="M33" s="25">
        <f t="shared" ref="M33" si="59">SUM(K33:L33)</f>
        <v>0</v>
      </c>
      <c r="N33" s="25">
        <f t="shared" ref="N33" si="60">K33*G33</f>
        <v>0</v>
      </c>
      <c r="O33" s="25">
        <f t="shared" ref="O33" si="61">G33*L33</f>
        <v>0</v>
      </c>
      <c r="P33" s="25">
        <f t="shared" ref="P33" si="62">SUM(N33:O33)</f>
        <v>0</v>
      </c>
      <c r="Q33" s="34" t="e">
        <f t="shared" ref="Q33" si="63">P33/$O$40</f>
        <v>#DIV/0!</v>
      </c>
      <c r="R33" s="16"/>
      <c r="S33" s="19"/>
    </row>
    <row r="34" spans="1:19" x14ac:dyDescent="0.25">
      <c r="A34" s="36"/>
      <c r="B34" s="49"/>
      <c r="C34" s="49"/>
      <c r="D34" s="49"/>
      <c r="E34" s="49"/>
      <c r="F34" s="49"/>
      <c r="G34" s="49"/>
      <c r="H34" s="49"/>
      <c r="I34" s="49"/>
      <c r="J34" s="49"/>
      <c r="K34" s="49"/>
      <c r="L34" s="49"/>
      <c r="M34" s="49"/>
      <c r="N34" s="50">
        <f>SUM(N28,N24,N7,N31)</f>
        <v>0</v>
      </c>
      <c r="O34" s="50">
        <f>SUM(O28,O24,O7,O31)</f>
        <v>0</v>
      </c>
      <c r="P34" s="50">
        <f>SUM(P28,P24,P7,P31)</f>
        <v>0</v>
      </c>
      <c r="Q34" s="37"/>
    </row>
    <row r="35" spans="1:19" x14ac:dyDescent="0.25">
      <c r="A35" s="36"/>
      <c r="B35" s="49"/>
      <c r="C35" s="49"/>
      <c r="D35" s="49"/>
      <c r="E35" s="49"/>
      <c r="F35" s="49"/>
      <c r="G35" s="49"/>
      <c r="H35" s="49"/>
      <c r="I35" s="49"/>
      <c r="J35" s="49"/>
      <c r="K35" s="49"/>
      <c r="L35" s="49"/>
      <c r="M35" s="49"/>
      <c r="N35" s="51" t="e">
        <f>N34/P34</f>
        <v>#DIV/0!</v>
      </c>
      <c r="O35" s="51" t="e">
        <f>O34/P34</f>
        <v>#DIV/0!</v>
      </c>
      <c r="P35" s="51" t="e">
        <f>P34/P34</f>
        <v>#DIV/0!</v>
      </c>
      <c r="Q35" s="37"/>
    </row>
    <row r="36" spans="1:19" x14ac:dyDescent="0.25">
      <c r="A36" s="36"/>
      <c r="B36" s="49"/>
      <c r="C36" s="49"/>
      <c r="D36" s="49"/>
      <c r="E36" s="49"/>
      <c r="F36" s="49"/>
      <c r="G36" s="49"/>
      <c r="H36" s="49"/>
      <c r="I36" s="49"/>
      <c r="J36" s="49"/>
      <c r="K36" s="49"/>
      <c r="L36" s="49"/>
      <c r="M36" s="49"/>
      <c r="N36" s="49"/>
      <c r="O36" s="49"/>
      <c r="P36" s="49"/>
      <c r="Q36" s="37"/>
    </row>
    <row r="37" spans="1:19" x14ac:dyDescent="0.25">
      <c r="A37" s="106"/>
      <c r="B37" s="107"/>
      <c r="C37" s="107"/>
      <c r="D37" s="107"/>
      <c r="E37" s="53"/>
      <c r="F37" s="48"/>
      <c r="G37" s="48"/>
      <c r="H37" s="48"/>
      <c r="I37" s="48"/>
      <c r="J37" s="48"/>
      <c r="K37" s="48"/>
      <c r="L37" s="48"/>
      <c r="M37" s="111" t="s">
        <v>45</v>
      </c>
      <c r="N37" s="111"/>
      <c r="O37" s="112">
        <f>SUMPRODUCT(G9:G33,J9:J33)</f>
        <v>0</v>
      </c>
      <c r="P37" s="112"/>
      <c r="Q37" s="38"/>
    </row>
    <row r="38" spans="1:19" x14ac:dyDescent="0.25">
      <c r="A38" s="35"/>
      <c r="B38" s="52"/>
      <c r="C38" s="52"/>
      <c r="D38" s="52"/>
      <c r="E38" s="54"/>
      <c r="F38" s="48"/>
      <c r="G38" s="48"/>
      <c r="H38" s="107" t="s">
        <v>73</v>
      </c>
      <c r="I38" s="107"/>
      <c r="J38" s="107"/>
      <c r="K38" s="107"/>
      <c r="L38" s="140"/>
      <c r="M38" s="136" t="s">
        <v>70</v>
      </c>
      <c r="N38" s="137"/>
      <c r="O38" s="138">
        <f>SUMPRODUCT(G9:G33,K9:K33)-SUMPRODUCT(G9:G33,H9:H33)</f>
        <v>0</v>
      </c>
      <c r="P38" s="139"/>
      <c r="Q38" s="38"/>
    </row>
    <row r="39" spans="1:19" x14ac:dyDescent="0.25">
      <c r="A39" s="106"/>
      <c r="B39" s="107"/>
      <c r="C39" s="107"/>
      <c r="D39" s="107"/>
      <c r="E39" s="54"/>
      <c r="F39" s="48"/>
      <c r="G39" s="48"/>
      <c r="H39" s="107" t="s">
        <v>72</v>
      </c>
      <c r="I39" s="107"/>
      <c r="J39" s="107"/>
      <c r="K39" s="107"/>
      <c r="L39" s="140"/>
      <c r="M39" s="136" t="s">
        <v>71</v>
      </c>
      <c r="N39" s="137"/>
      <c r="O39" s="112">
        <f>SUMPRODUCT(G9:G33,L9:L33)-SUMPRODUCT(G9:G33,I9:I33)</f>
        <v>0</v>
      </c>
      <c r="P39" s="112"/>
      <c r="Q39" s="38"/>
    </row>
    <row r="40" spans="1:19" x14ac:dyDescent="0.25">
      <c r="A40" s="106"/>
      <c r="B40" s="107"/>
      <c r="C40" s="107"/>
      <c r="D40" s="107"/>
      <c r="E40" s="54"/>
      <c r="F40" s="48"/>
      <c r="G40" s="48"/>
      <c r="H40" s="48"/>
      <c r="I40" s="48"/>
      <c r="J40" s="48"/>
      <c r="K40" s="48"/>
      <c r="L40" s="48"/>
      <c r="M40" s="111" t="s">
        <v>47</v>
      </c>
      <c r="N40" s="111"/>
      <c r="O40" s="112">
        <f>SUMPRODUCT(G9:G33,M9:M33)</f>
        <v>0</v>
      </c>
      <c r="P40" s="112"/>
      <c r="Q40" s="38"/>
    </row>
    <row r="41" spans="1:19" x14ac:dyDescent="0.25">
      <c r="A41" s="39"/>
      <c r="B41" s="48"/>
      <c r="C41" s="48"/>
      <c r="D41" s="48"/>
      <c r="E41" s="48"/>
      <c r="F41" s="48"/>
      <c r="G41" s="48"/>
      <c r="H41" s="48"/>
      <c r="I41" s="48"/>
      <c r="J41" s="48"/>
      <c r="K41" s="48"/>
      <c r="L41" s="48"/>
      <c r="M41" s="48"/>
      <c r="N41" s="48"/>
      <c r="O41" s="48"/>
      <c r="P41" s="48"/>
      <c r="Q41" s="28"/>
    </row>
    <row r="42" spans="1:19" x14ac:dyDescent="0.25">
      <c r="A42" s="108"/>
      <c r="B42" s="109"/>
      <c r="C42" s="109"/>
      <c r="D42" s="109"/>
      <c r="E42" s="109"/>
      <c r="F42" s="109"/>
      <c r="G42" s="109"/>
      <c r="H42" s="109"/>
      <c r="I42" s="109"/>
      <c r="J42" s="109"/>
      <c r="K42" s="109"/>
      <c r="L42" s="109"/>
      <c r="M42" s="109"/>
      <c r="N42" s="109"/>
      <c r="O42" s="109"/>
      <c r="P42" s="109"/>
      <c r="Q42" s="110"/>
    </row>
    <row r="46" spans="1:19" s="23" customFormat="1" x14ac:dyDescent="0.25">
      <c r="B46" s="20"/>
      <c r="C46" s="20"/>
      <c r="D46" s="20"/>
      <c r="E46" s="21"/>
      <c r="F46" s="20"/>
      <c r="G46" s="20"/>
      <c r="H46" s="20"/>
      <c r="I46" s="20"/>
      <c r="J46" s="20"/>
      <c r="K46" s="20"/>
      <c r="L46" s="20"/>
      <c r="M46" s="20"/>
      <c r="N46" s="20"/>
      <c r="O46" s="20"/>
      <c r="P46" s="20"/>
      <c r="Q46" s="20"/>
      <c r="R46"/>
    </row>
    <row r="48" spans="1:19" x14ac:dyDescent="0.25">
      <c r="E48" s="105" t="s">
        <v>154</v>
      </c>
      <c r="F48" s="105"/>
      <c r="G48" s="105"/>
    </row>
    <row r="49" spans="5:7" x14ac:dyDescent="0.25">
      <c r="E49" s="105" t="s">
        <v>225</v>
      </c>
      <c r="F49" s="105"/>
      <c r="G49" s="105"/>
    </row>
    <row r="50" spans="5:7" x14ac:dyDescent="0.25">
      <c r="E50" s="105" t="s">
        <v>226</v>
      </c>
      <c r="F50" s="105"/>
      <c r="G50" s="105"/>
    </row>
    <row r="51" spans="5:7" x14ac:dyDescent="0.25">
      <c r="E51" s="105" t="s">
        <v>227</v>
      </c>
      <c r="F51" s="105"/>
      <c r="G51" s="105"/>
    </row>
    <row r="94" spans="2:18" s="23" customFormat="1" x14ac:dyDescent="0.25">
      <c r="B94" s="20"/>
      <c r="C94" s="20"/>
      <c r="D94" s="20"/>
      <c r="E94" s="21"/>
      <c r="F94" s="20"/>
      <c r="G94" s="20"/>
      <c r="H94" s="20"/>
      <c r="I94" s="20"/>
      <c r="J94" s="20"/>
      <c r="K94" s="20"/>
      <c r="L94" s="20"/>
      <c r="M94" s="20"/>
      <c r="N94" s="20"/>
      <c r="O94" s="20"/>
      <c r="P94" s="20"/>
      <c r="Q94" s="20"/>
      <c r="R94"/>
    </row>
    <row r="100" spans="2:18" s="23" customFormat="1" x14ac:dyDescent="0.25">
      <c r="B100" s="20"/>
      <c r="C100" s="20"/>
      <c r="D100" s="20"/>
      <c r="E100" s="21"/>
      <c r="F100" s="20"/>
      <c r="G100" s="20"/>
      <c r="H100" s="20"/>
      <c r="I100" s="20"/>
      <c r="J100" s="20"/>
      <c r="K100" s="20"/>
      <c r="L100" s="20"/>
      <c r="M100" s="20"/>
      <c r="N100" s="20"/>
      <c r="O100" s="20"/>
      <c r="P100" s="20"/>
      <c r="Q100" s="20"/>
      <c r="R100"/>
    </row>
    <row r="102" spans="2:18" s="23" customFormat="1" x14ac:dyDescent="0.25">
      <c r="B102" s="20"/>
      <c r="C102" s="20"/>
      <c r="D102" s="20"/>
      <c r="E102" s="21"/>
      <c r="F102" s="20"/>
      <c r="G102" s="20"/>
      <c r="H102" s="20"/>
      <c r="I102" s="20"/>
      <c r="J102" s="20"/>
      <c r="K102" s="20"/>
      <c r="L102" s="20"/>
      <c r="M102" s="20"/>
      <c r="N102" s="20"/>
      <c r="O102" s="20"/>
      <c r="P102" s="20"/>
      <c r="Q102" s="20"/>
      <c r="R102"/>
    </row>
    <row r="119" spans="2:18" s="23" customFormat="1" x14ac:dyDescent="0.25">
      <c r="B119" s="20"/>
      <c r="C119" s="20"/>
      <c r="D119" s="20"/>
      <c r="E119" s="21"/>
      <c r="F119" s="20"/>
      <c r="G119" s="20"/>
      <c r="H119" s="20"/>
      <c r="I119" s="20"/>
      <c r="J119" s="20"/>
      <c r="K119" s="20"/>
      <c r="L119" s="20"/>
      <c r="M119" s="20"/>
      <c r="N119" s="20"/>
      <c r="O119" s="20"/>
      <c r="P119" s="20"/>
      <c r="Q119" s="20"/>
      <c r="R119"/>
    </row>
    <row r="122" spans="2:18" s="23" customFormat="1" x14ac:dyDescent="0.25">
      <c r="B122" s="20"/>
      <c r="C122" s="20"/>
      <c r="D122" s="20"/>
      <c r="E122" s="21"/>
      <c r="F122" s="20"/>
      <c r="G122" s="20"/>
      <c r="H122" s="20"/>
      <c r="I122" s="20"/>
      <c r="J122" s="20"/>
      <c r="K122" s="20"/>
      <c r="L122" s="20"/>
      <c r="M122" s="20"/>
      <c r="N122" s="20"/>
      <c r="O122" s="20"/>
      <c r="P122" s="20"/>
      <c r="Q122" s="20"/>
      <c r="R122"/>
    </row>
    <row r="123" spans="2:18" s="23" customFormat="1" x14ac:dyDescent="0.25">
      <c r="B123" s="20"/>
      <c r="C123" s="20"/>
      <c r="D123" s="20"/>
      <c r="E123" s="21"/>
      <c r="F123" s="20"/>
      <c r="G123" s="20"/>
      <c r="H123" s="20"/>
      <c r="I123" s="20"/>
      <c r="J123" s="20"/>
      <c r="K123" s="20"/>
      <c r="L123" s="20"/>
      <c r="M123" s="20"/>
      <c r="N123" s="20"/>
      <c r="O123" s="20"/>
      <c r="P123" s="20"/>
      <c r="Q123" s="20"/>
      <c r="R123"/>
    </row>
    <row r="124" spans="2:18" s="23" customFormat="1" x14ac:dyDescent="0.25">
      <c r="B124" s="20"/>
      <c r="C124" s="20"/>
      <c r="D124" s="20"/>
      <c r="E124" s="21"/>
      <c r="F124" s="20"/>
      <c r="G124" s="20"/>
      <c r="H124" s="20"/>
      <c r="I124" s="20"/>
      <c r="J124" s="20"/>
      <c r="K124" s="20"/>
      <c r="L124" s="20"/>
      <c r="M124" s="20"/>
      <c r="N124" s="20"/>
      <c r="O124" s="20"/>
      <c r="P124" s="20"/>
      <c r="Q124" s="20"/>
      <c r="R124"/>
    </row>
    <row r="125" spans="2:18" s="23" customFormat="1" x14ac:dyDescent="0.25">
      <c r="B125" s="20"/>
      <c r="C125" s="20"/>
      <c r="D125" s="20"/>
      <c r="E125" s="21"/>
      <c r="F125" s="20"/>
      <c r="G125" s="20"/>
      <c r="H125" s="20"/>
      <c r="I125" s="20"/>
      <c r="J125" s="20"/>
      <c r="K125" s="20"/>
      <c r="L125" s="20"/>
      <c r="M125" s="20"/>
      <c r="N125" s="20"/>
      <c r="O125" s="20"/>
      <c r="P125" s="20"/>
      <c r="Q125" s="20"/>
      <c r="R125"/>
    </row>
    <row r="126" spans="2:18" s="23" customFormat="1" x14ac:dyDescent="0.25">
      <c r="B126" s="20"/>
      <c r="C126" s="20"/>
      <c r="D126" s="20"/>
      <c r="E126" s="21"/>
      <c r="F126" s="20"/>
      <c r="G126" s="20"/>
      <c r="H126" s="20"/>
      <c r="I126" s="20"/>
      <c r="J126" s="20"/>
      <c r="K126" s="20"/>
      <c r="L126" s="20"/>
      <c r="M126" s="20"/>
      <c r="N126" s="20"/>
      <c r="O126" s="20"/>
      <c r="P126" s="20"/>
      <c r="Q126" s="20"/>
      <c r="R126"/>
    </row>
    <row r="142" spans="2:18" s="23" customFormat="1" x14ac:dyDescent="0.25">
      <c r="B142" s="20"/>
      <c r="C142" s="20"/>
      <c r="D142" s="20"/>
      <c r="E142" s="21"/>
      <c r="F142" s="20"/>
      <c r="G142" s="20"/>
      <c r="H142" s="20"/>
      <c r="I142" s="20"/>
      <c r="J142" s="20"/>
      <c r="K142" s="20"/>
      <c r="L142" s="20"/>
      <c r="M142" s="20"/>
      <c r="N142" s="20"/>
      <c r="O142" s="20"/>
      <c r="P142" s="20"/>
      <c r="Q142" s="20"/>
      <c r="R142"/>
    </row>
  </sheetData>
  <mergeCells count="38">
    <mergeCell ref="E48:G48"/>
    <mergeCell ref="E49:G49"/>
    <mergeCell ref="E50:G50"/>
    <mergeCell ref="E51:G51"/>
    <mergeCell ref="H38:L38"/>
    <mergeCell ref="M38:N38"/>
    <mergeCell ref="O38:P38"/>
    <mergeCell ref="H39:L39"/>
    <mergeCell ref="M39:N39"/>
    <mergeCell ref="O39:P39"/>
    <mergeCell ref="A1:D1"/>
    <mergeCell ref="E1:Q1"/>
    <mergeCell ref="F2:J2"/>
    <mergeCell ref="F3:J3"/>
    <mergeCell ref="H5:J5"/>
    <mergeCell ref="K5:M5"/>
    <mergeCell ref="N5:P5"/>
    <mergeCell ref="Q5:Q6"/>
    <mergeCell ref="O3:Q3"/>
    <mergeCell ref="O2:Q2"/>
    <mergeCell ref="B2:E2"/>
    <mergeCell ref="B3:E3"/>
    <mergeCell ref="D5:D6"/>
    <mergeCell ref="A37:D37"/>
    <mergeCell ref="A4:Q4"/>
    <mergeCell ref="F5:F6"/>
    <mergeCell ref="G5:G6"/>
    <mergeCell ref="A5:A6"/>
    <mergeCell ref="B5:B6"/>
    <mergeCell ref="C5:C6"/>
    <mergeCell ref="E5:E6"/>
    <mergeCell ref="M37:N37"/>
    <mergeCell ref="O37:P37"/>
    <mergeCell ref="A40:D40"/>
    <mergeCell ref="A42:Q42"/>
    <mergeCell ref="A39:D39"/>
    <mergeCell ref="M40:N40"/>
    <mergeCell ref="O40:P40"/>
  </mergeCells>
  <phoneticPr fontId="30" type="noConversion"/>
  <dataValidations count="1">
    <dataValidation type="list" allowBlank="1" showInputMessage="1" showErrorMessage="1" sqref="C9 C30 C17:C23 C26:C27 C11:C15 C33" xr:uid="{BED54087-B84F-4C43-A89C-EA4BE32FE90D}">
      <formula1>"SINAPI,Próprio"</formula1>
    </dataValidation>
  </dataValidations>
  <pageMargins left="0.25" right="0.25" top="0.75" bottom="0.75" header="0.3" footer="0.3"/>
  <pageSetup paperSize="9" scale="56"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ADC700-1155-4E03-8CF2-D3193CDD2E38}">
  <sheetPr>
    <tabColor rgb="FFFF7C80"/>
    <pageSetUpPr fitToPage="1"/>
  </sheetPr>
  <dimension ref="A1:K40"/>
  <sheetViews>
    <sheetView workbookViewId="0">
      <selection activeCell="E34" sqref="E34"/>
    </sheetView>
  </sheetViews>
  <sheetFormatPr defaultRowHeight="15" x14ac:dyDescent="0.25"/>
  <cols>
    <col min="1" max="1" width="6.28515625" customWidth="1"/>
    <col min="2" max="2" width="17.7109375" customWidth="1"/>
    <col min="3" max="3" width="37.42578125" customWidth="1"/>
    <col min="4" max="4" width="13.42578125" style="11" bestFit="1" customWidth="1"/>
    <col min="5" max="5" width="11.42578125" style="11" bestFit="1" customWidth="1"/>
    <col min="6" max="6" width="12.42578125" style="11" bestFit="1" customWidth="1"/>
    <col min="7" max="8" width="12.42578125" style="11" customWidth="1"/>
    <col min="9" max="9" width="12.42578125" style="11" bestFit="1" customWidth="1"/>
    <col min="10" max="10" width="12.7109375" bestFit="1" customWidth="1"/>
    <col min="11" max="11" width="10.7109375" bestFit="1" customWidth="1"/>
  </cols>
  <sheetData>
    <row r="1" spans="1:10" ht="47.25" customHeight="1" x14ac:dyDescent="0.25">
      <c r="A1" s="95" t="s">
        <v>74</v>
      </c>
      <c r="B1" s="96"/>
      <c r="C1" s="124" t="s">
        <v>77</v>
      </c>
      <c r="D1" s="125"/>
      <c r="E1" s="125"/>
      <c r="F1" s="125"/>
      <c r="G1" s="125"/>
      <c r="H1" s="125"/>
      <c r="I1" s="125"/>
    </row>
    <row r="2" spans="1:10" x14ac:dyDescent="0.25">
      <c r="A2" s="180" t="s">
        <v>151</v>
      </c>
      <c r="B2" s="180"/>
      <c r="C2" s="180"/>
      <c r="D2" s="180"/>
      <c r="E2" s="180"/>
      <c r="F2" s="180"/>
      <c r="G2" s="180"/>
      <c r="H2" s="180"/>
      <c r="I2" s="180"/>
    </row>
    <row r="3" spans="1:10" x14ac:dyDescent="0.25">
      <c r="A3" s="157" t="s">
        <v>149</v>
      </c>
      <c r="B3" s="153" t="s">
        <v>41</v>
      </c>
      <c r="C3" s="154"/>
      <c r="D3" s="157" t="s">
        <v>150</v>
      </c>
      <c r="E3" s="57" t="s">
        <v>147</v>
      </c>
      <c r="F3" s="159" t="s">
        <v>148</v>
      </c>
      <c r="G3" s="160"/>
      <c r="H3" s="160"/>
      <c r="I3" s="161"/>
    </row>
    <row r="4" spans="1:10" x14ac:dyDescent="0.25">
      <c r="A4" s="158"/>
      <c r="B4" s="155"/>
      <c r="C4" s="156"/>
      <c r="D4" s="158"/>
      <c r="E4" s="57" t="s">
        <v>91</v>
      </c>
      <c r="F4" s="57" t="s">
        <v>92</v>
      </c>
      <c r="G4" s="57" t="s">
        <v>95</v>
      </c>
      <c r="H4" s="57" t="s">
        <v>145</v>
      </c>
      <c r="I4" s="57" t="s">
        <v>146</v>
      </c>
    </row>
    <row r="5" spans="1:10" x14ac:dyDescent="0.25">
      <c r="A5" s="178">
        <v>1</v>
      </c>
      <c r="B5" s="179" t="str">
        <f>VLOOKUP(A5,'Planilha Sintética'!A:Q,5,0)</f>
        <v>SERVIÇOS DE CAMPO</v>
      </c>
      <c r="C5" s="179"/>
      <c r="D5" s="58" t="e">
        <f>SUM(E5:I5)</f>
        <v>#DIV/0!</v>
      </c>
      <c r="E5" s="58" t="e">
        <f>IF(SUM(E8,E10,E12)/$D6=0,"",SUM(E8,E10,E12)/$D6)</f>
        <v>#DIV/0!</v>
      </c>
      <c r="F5" s="144" t="e">
        <f t="shared" ref="F5" si="0">IF(SUM(F8,F10,F12)/$D6=0,"",SUM(F8,F10,F12)/$D6)</f>
        <v>#DIV/0!</v>
      </c>
      <c r="G5" s="145"/>
      <c r="H5" s="145"/>
      <c r="I5" s="146"/>
      <c r="J5" s="19"/>
    </row>
    <row r="6" spans="1:10" x14ac:dyDescent="0.25">
      <c r="A6" s="178"/>
      <c r="B6" s="179"/>
      <c r="C6" s="179"/>
      <c r="D6" s="59">
        <f>VLOOKUP(A5,'Planilha Sintética'!A:Q,16,0)</f>
        <v>0</v>
      </c>
      <c r="E6" s="59" t="e">
        <f>IF(E5="","",E5*$D6)</f>
        <v>#DIV/0!</v>
      </c>
      <c r="F6" s="141" t="e">
        <f t="shared" ref="F6" si="1">IF(F5="","",F5*$D6)</f>
        <v>#DIV/0!</v>
      </c>
      <c r="G6" s="142"/>
      <c r="H6" s="142"/>
      <c r="I6" s="143"/>
      <c r="J6" s="16"/>
    </row>
    <row r="7" spans="1:10" x14ac:dyDescent="0.25">
      <c r="A7" s="170" t="s">
        <v>89</v>
      </c>
      <c r="B7" s="171" t="str">
        <f>VLOOKUP(A7,'Planilha Sintética'!A:Q,5,0)</f>
        <v>LEVANTAMENTO PLANIALTIMÉTRICO</v>
      </c>
      <c r="C7" s="171"/>
      <c r="D7" s="60">
        <f>SUM(E7:I7)</f>
        <v>1</v>
      </c>
      <c r="E7" s="60">
        <v>1</v>
      </c>
      <c r="F7" s="150"/>
      <c r="G7" s="151"/>
      <c r="H7" s="151"/>
      <c r="I7" s="152"/>
    </row>
    <row r="8" spans="1:10" x14ac:dyDescent="0.25">
      <c r="A8" s="170"/>
      <c r="B8" s="171"/>
      <c r="C8" s="171"/>
      <c r="D8" s="61">
        <f>VLOOKUP(A7,'Planilha Sintética'!A:Q,16,0)</f>
        <v>0</v>
      </c>
      <c r="E8" s="61">
        <f>IF(E7="","",E7*$D8)</f>
        <v>0</v>
      </c>
      <c r="F8" s="147" t="str">
        <f t="shared" ref="F8" si="2">IF(F7="","",F7*$D8)</f>
        <v/>
      </c>
      <c r="G8" s="148"/>
      <c r="H8" s="148"/>
      <c r="I8" s="149"/>
    </row>
    <row r="9" spans="1:10" x14ac:dyDescent="0.25">
      <c r="A9" s="170" t="s">
        <v>79</v>
      </c>
      <c r="B9" s="171" t="str">
        <f>VLOOKUP(A9,'Planilha Sintética'!A:Q,5,0)</f>
        <v>SONDAGEM SPT E ROTATIVA</v>
      </c>
      <c r="C9" s="171"/>
      <c r="D9" s="60">
        <f>SUM(E9:I9)</f>
        <v>1</v>
      </c>
      <c r="E9" s="60">
        <v>1</v>
      </c>
      <c r="F9" s="150"/>
      <c r="G9" s="151"/>
      <c r="H9" s="151"/>
      <c r="I9" s="152"/>
      <c r="J9" s="19"/>
    </row>
    <row r="10" spans="1:10" x14ac:dyDescent="0.25">
      <c r="A10" s="170"/>
      <c r="B10" s="171"/>
      <c r="C10" s="171"/>
      <c r="D10" s="61">
        <f>VLOOKUP(A9,'Planilha Sintética'!A:Q,16,0)</f>
        <v>0</v>
      </c>
      <c r="E10" s="61">
        <f>IF(E9="","",E9*$D10)</f>
        <v>0</v>
      </c>
      <c r="F10" s="147" t="str">
        <f t="shared" ref="F10:F12" si="3">IF(F9="","",F9*$D10)</f>
        <v/>
      </c>
      <c r="G10" s="148"/>
      <c r="H10" s="148"/>
      <c r="I10" s="149"/>
    </row>
    <row r="11" spans="1:10" x14ac:dyDescent="0.25">
      <c r="A11" s="170" t="s">
        <v>114</v>
      </c>
      <c r="B11" s="171" t="str">
        <f>VLOOKUP(A11,'Planilha Sintética'!A:Q,5,0)</f>
        <v>ANÁLISE DO SOLO</v>
      </c>
      <c r="C11" s="171"/>
      <c r="D11" s="60">
        <f>SUM(E11:I11)</f>
        <v>1</v>
      </c>
      <c r="E11" s="60">
        <v>1</v>
      </c>
      <c r="F11" s="150"/>
      <c r="G11" s="151"/>
      <c r="H11" s="151"/>
      <c r="I11" s="152"/>
    </row>
    <row r="12" spans="1:10" x14ac:dyDescent="0.25">
      <c r="A12" s="170"/>
      <c r="B12" s="171"/>
      <c r="C12" s="171"/>
      <c r="D12" s="61">
        <f>VLOOKUP(A11,'Planilha Sintética'!A:Q,16,0)</f>
        <v>0</v>
      </c>
      <c r="E12" s="61">
        <f>IF(E11="","",E11*$D12)</f>
        <v>0</v>
      </c>
      <c r="F12" s="147" t="str">
        <f t="shared" si="3"/>
        <v/>
      </c>
      <c r="G12" s="148"/>
      <c r="H12" s="148"/>
      <c r="I12" s="149"/>
    </row>
    <row r="13" spans="1:10" ht="21" customHeight="1" x14ac:dyDescent="0.25">
      <c r="A13" s="178">
        <v>2</v>
      </c>
      <c r="B13" s="179" t="str">
        <f>VLOOKUP(A13,'Planilha Sintética'!A:Q,5,0)</f>
        <v>PROJETOS EXECUTIVOS - ELABORAÇÃO E APRESENTAÇÃO DOS ESTUDOS COM ALTERNATIVAS E CUSTOS PARA ESTABILIZAÇÃO DO SOLO</v>
      </c>
      <c r="C13" s="179"/>
      <c r="D13" s="58" t="e">
        <f>SUM(E13:I13)</f>
        <v>#DIV/0!</v>
      </c>
      <c r="E13" s="67" t="e">
        <f>IF(SUM(E16)/$D14=0,"",SUM(E16)/$D14)</f>
        <v>#DIV/0!</v>
      </c>
      <c r="F13" s="165">
        <v>1</v>
      </c>
      <c r="G13" s="166"/>
      <c r="H13" s="166"/>
      <c r="I13" s="167"/>
    </row>
    <row r="14" spans="1:10" ht="18.75" customHeight="1" x14ac:dyDescent="0.25">
      <c r="A14" s="178"/>
      <c r="B14" s="179"/>
      <c r="C14" s="179"/>
      <c r="D14" s="59">
        <f>VLOOKUP(A13,'Planilha Sintética'!A:Q,16,0)</f>
        <v>0</v>
      </c>
      <c r="E14" s="59" t="e">
        <f>IF(E13="","",E13*$D14)</f>
        <v>#DIV/0!</v>
      </c>
      <c r="F14" s="141">
        <f t="shared" ref="F14" si="4">IF(F13="","",F13*$D14)</f>
        <v>0</v>
      </c>
      <c r="G14" s="142"/>
      <c r="H14" s="142"/>
      <c r="I14" s="143"/>
    </row>
    <row r="15" spans="1:10" x14ac:dyDescent="0.25">
      <c r="A15" s="170" t="s">
        <v>83</v>
      </c>
      <c r="B15" s="171" t="str">
        <f>VLOOKUP(A15,'Planilha Sintética'!A:Q,5,0)</f>
        <v>PROJETOS BÁSICOS E EXECUTIVOS, INCLUSIVE MODELAGEM EM METODOLOGIA BIM</v>
      </c>
      <c r="C15" s="171"/>
      <c r="D15" s="60">
        <f>SUM(E15:I15)</f>
        <v>1</v>
      </c>
      <c r="E15" s="60"/>
      <c r="F15" s="150">
        <v>1</v>
      </c>
      <c r="G15" s="151"/>
      <c r="H15" s="151"/>
      <c r="I15" s="152"/>
    </row>
    <row r="16" spans="1:10" x14ac:dyDescent="0.25">
      <c r="A16" s="170"/>
      <c r="B16" s="171"/>
      <c r="C16" s="171"/>
      <c r="D16" s="61">
        <f>VLOOKUP(A15,'Planilha Sintética'!A:Q,16,0)</f>
        <v>0</v>
      </c>
      <c r="E16" s="61" t="str">
        <f t="shared" ref="E16" si="5">IF(E15="","",E15*$D16)</f>
        <v/>
      </c>
      <c r="F16" s="147">
        <f t="shared" ref="F16" si="6">IF(F15="","",F15*$D16)</f>
        <v>0</v>
      </c>
      <c r="G16" s="148"/>
      <c r="H16" s="148"/>
      <c r="I16" s="149"/>
    </row>
    <row r="17" spans="1:11" x14ac:dyDescent="0.25">
      <c r="A17" s="178">
        <v>3</v>
      </c>
      <c r="B17" s="179" t="str">
        <f>VLOOKUP(A17,'Planilha Sintética'!A:Q,5,0)</f>
        <v>ELABORAÇÃO DE PLANILHA ORÇAMENTÁRIA E CRONOGRAMA FÍSICO-FINANCEIRO</v>
      </c>
      <c r="C17" s="179"/>
      <c r="D17" s="58" t="e">
        <f>SUM(E17:I17)</f>
        <v>#DIV/0!</v>
      </c>
      <c r="E17" s="58" t="e">
        <f>IF(SUM(E20)/$D18=0,"",SUM(E20)/$D18)</f>
        <v>#DIV/0!</v>
      </c>
      <c r="F17" s="144" t="e">
        <f t="shared" ref="F17" si="7">IF(SUM(F20)/$D18=0,"",SUM(F20)/$D18)</f>
        <v>#DIV/0!</v>
      </c>
      <c r="G17" s="145"/>
      <c r="H17" s="145"/>
      <c r="I17" s="146"/>
      <c r="K17" s="16"/>
    </row>
    <row r="18" spans="1:11" x14ac:dyDescent="0.25">
      <c r="A18" s="178"/>
      <c r="B18" s="179"/>
      <c r="C18" s="179"/>
      <c r="D18" s="59">
        <f>VLOOKUP(A17,'Planilha Sintética'!A:Q,16,0)</f>
        <v>0</v>
      </c>
      <c r="E18" s="59" t="e">
        <f>IF(E17="","",E17*$D18)</f>
        <v>#DIV/0!</v>
      </c>
      <c r="F18" s="141" t="e">
        <f t="shared" ref="F18" si="8">IF(F17="","",F17*$D18)</f>
        <v>#DIV/0!</v>
      </c>
      <c r="G18" s="142"/>
      <c r="H18" s="142"/>
      <c r="I18" s="143"/>
    </row>
    <row r="19" spans="1:11" x14ac:dyDescent="0.25">
      <c r="A19" s="170" t="s">
        <v>85</v>
      </c>
      <c r="B19" s="171" t="str">
        <f>VLOOKUP(A19,'Planilha Sintética'!A:Q,5,0)</f>
        <v>PLANILHA ORÇAMENTÁRIA E DOCUMENTAÇÃO CORRELATA</v>
      </c>
      <c r="C19" s="171"/>
      <c r="D19" s="60">
        <f>SUM(E19:I19)</f>
        <v>1</v>
      </c>
      <c r="E19" s="60"/>
      <c r="F19" s="150">
        <v>1</v>
      </c>
      <c r="G19" s="151"/>
      <c r="H19" s="151"/>
      <c r="I19" s="152"/>
    </row>
    <row r="20" spans="1:11" x14ac:dyDescent="0.25">
      <c r="A20" s="170"/>
      <c r="B20" s="171"/>
      <c r="C20" s="171"/>
      <c r="D20" s="61">
        <f>VLOOKUP(A19,'Planilha Sintética'!A:Q,16,0)</f>
        <v>0</v>
      </c>
      <c r="E20" s="61" t="str">
        <f t="shared" ref="E20:F20" si="9">IF(E19="","",E19*$D20)</f>
        <v/>
      </c>
      <c r="F20" s="147">
        <f t="shared" si="9"/>
        <v>0</v>
      </c>
      <c r="G20" s="148"/>
      <c r="H20" s="148"/>
      <c r="I20" s="149"/>
    </row>
    <row r="21" spans="1:11" x14ac:dyDescent="0.25">
      <c r="A21" s="178">
        <v>4</v>
      </c>
      <c r="B21" s="179" t="str">
        <f>VLOOKUP(A21,'Planilha Sintética'!A:Q,5,0)</f>
        <v>OUTROS SERVIÇOS</v>
      </c>
      <c r="C21" s="179"/>
      <c r="D21" s="58" t="e">
        <f>SUM(E21:I21)</f>
        <v>#DIV/0!</v>
      </c>
      <c r="E21" s="67" t="e">
        <f>IF(SUM(E24)/$D22=0,"",SUM(E24)/$D22)</f>
        <v>#DIV/0!</v>
      </c>
      <c r="F21" s="165" t="e">
        <f>IF(SUM(F24)/$D22=0,"",SUM(F24)/$D22)</f>
        <v>#DIV/0!</v>
      </c>
      <c r="G21" s="166"/>
      <c r="H21" s="166"/>
      <c r="I21" s="167"/>
    </row>
    <row r="22" spans="1:11" x14ac:dyDescent="0.25">
      <c r="A22" s="178"/>
      <c r="B22" s="179"/>
      <c r="C22" s="179"/>
      <c r="D22" s="59">
        <f>VLOOKUP(A21,'Planilha Sintética'!A:Q,16,0)</f>
        <v>0</v>
      </c>
      <c r="E22" s="59" t="e">
        <f>IF(E21="","",E21*$D22)</f>
        <v>#DIV/0!</v>
      </c>
      <c r="F22" s="141" t="e">
        <f t="shared" ref="F22" si="10">IF(F21="","",F21*$D22)</f>
        <v>#DIV/0!</v>
      </c>
      <c r="G22" s="142"/>
      <c r="H22" s="142"/>
      <c r="I22" s="143"/>
    </row>
    <row r="23" spans="1:11" x14ac:dyDescent="0.25">
      <c r="A23" s="170" t="s">
        <v>87</v>
      </c>
      <c r="B23" s="171" t="str">
        <f>VLOOKUP(A23,'Planilha Sintética'!A:Q,5,0)</f>
        <v>LAUDO DE AVALIAÇÃO ESTRUTURAL DO CANIL</v>
      </c>
      <c r="C23" s="171"/>
      <c r="D23" s="60">
        <f>SUM(E23:I23)</f>
        <v>1</v>
      </c>
      <c r="E23" s="60">
        <v>1</v>
      </c>
      <c r="F23" s="150"/>
      <c r="G23" s="151"/>
      <c r="H23" s="151"/>
      <c r="I23" s="152"/>
    </row>
    <row r="24" spans="1:11" x14ac:dyDescent="0.25">
      <c r="A24" s="170"/>
      <c r="B24" s="171"/>
      <c r="C24" s="171"/>
      <c r="D24" s="61">
        <f>VLOOKUP(A23,'Planilha Sintética'!A:Q,16,0)</f>
        <v>0</v>
      </c>
      <c r="E24" s="61">
        <f t="shared" ref="E24" si="11">IF(E23="","",E23*$D24)</f>
        <v>0</v>
      </c>
      <c r="F24" s="147" t="str">
        <f t="shared" ref="F24" si="12">IF(F23="","",F23*$D24)</f>
        <v/>
      </c>
      <c r="G24" s="148"/>
      <c r="H24" s="148"/>
      <c r="I24" s="149"/>
    </row>
    <row r="25" spans="1:11" x14ac:dyDescent="0.25">
      <c r="A25" s="168"/>
      <c r="B25" s="168"/>
      <c r="C25" s="168"/>
      <c r="D25" s="168"/>
      <c r="E25" s="168"/>
      <c r="F25" s="168"/>
      <c r="G25" s="168"/>
      <c r="H25" s="168"/>
      <c r="I25" s="168"/>
    </row>
    <row r="26" spans="1:11" x14ac:dyDescent="0.25">
      <c r="A26" s="181" t="s">
        <v>48</v>
      </c>
      <c r="B26" s="181"/>
      <c r="C26" s="181"/>
      <c r="D26" s="63"/>
      <c r="E26" s="62" t="e">
        <f>E27/($D6+$D14+$D18+$D22)</f>
        <v>#DIV/0!</v>
      </c>
      <c r="F26" s="162" t="e">
        <f>F27/($D6+$D14+$D18+$D22)</f>
        <v>#DIV/0!</v>
      </c>
      <c r="G26" s="163"/>
      <c r="H26" s="163"/>
      <c r="I26" s="164"/>
      <c r="J26" s="19"/>
      <c r="K26" s="19"/>
    </row>
    <row r="27" spans="1:11" x14ac:dyDescent="0.25">
      <c r="A27" s="181" t="s">
        <v>49</v>
      </c>
      <c r="B27" s="181"/>
      <c r="C27" s="181"/>
      <c r="D27" s="63"/>
      <c r="E27" s="64" t="e">
        <f>SUM(E6,E14,E18,E22)</f>
        <v>#DIV/0!</v>
      </c>
      <c r="F27" s="172" t="e">
        <f>SUM(F6,F14,F18,F22,G6,G14,G18,G22,H6,H14,H18,H22,I6,I14,I18,I22)</f>
        <v>#DIV/0!</v>
      </c>
      <c r="G27" s="173"/>
      <c r="H27" s="173"/>
      <c r="I27" s="174"/>
      <c r="J27" s="16"/>
    </row>
    <row r="28" spans="1:11" x14ac:dyDescent="0.25">
      <c r="A28" s="181" t="s">
        <v>50</v>
      </c>
      <c r="B28" s="181"/>
      <c r="C28" s="181"/>
      <c r="D28" s="57"/>
      <c r="E28" s="65" t="e">
        <f>E26</f>
        <v>#DIV/0!</v>
      </c>
      <c r="F28" s="175" t="e">
        <f>F26+E28</f>
        <v>#DIV/0!</v>
      </c>
      <c r="G28" s="176"/>
      <c r="H28" s="176"/>
      <c r="I28" s="177"/>
    </row>
    <row r="29" spans="1:11" x14ac:dyDescent="0.25">
      <c r="A29" s="181" t="s">
        <v>51</v>
      </c>
      <c r="B29" s="181"/>
      <c r="C29" s="181"/>
      <c r="D29" s="57"/>
      <c r="E29" s="64" t="e">
        <f>E27</f>
        <v>#DIV/0!</v>
      </c>
      <c r="F29" s="172" t="e">
        <f>F27+E29</f>
        <v>#DIV/0!</v>
      </c>
      <c r="G29" s="173"/>
      <c r="H29" s="173"/>
      <c r="I29" s="174"/>
    </row>
    <row r="30" spans="1:11" x14ac:dyDescent="0.25">
      <c r="A30" s="66"/>
      <c r="B30" s="66"/>
      <c r="C30" s="66"/>
      <c r="D30" s="66"/>
      <c r="E30" s="66"/>
      <c r="F30" s="66"/>
      <c r="G30" s="66"/>
      <c r="H30" s="66"/>
      <c r="I30" s="66"/>
    </row>
    <row r="31" spans="1:11" ht="27.75" customHeight="1" x14ac:dyDescent="0.25">
      <c r="A31" s="169" t="s">
        <v>223</v>
      </c>
      <c r="B31" s="169"/>
      <c r="C31" s="169"/>
      <c r="D31" s="169"/>
      <c r="E31" s="169"/>
      <c r="F31" s="169"/>
      <c r="G31" s="169"/>
      <c r="H31" s="169"/>
      <c r="I31" s="169"/>
    </row>
    <row r="37" spans="3:5" x14ac:dyDescent="0.25">
      <c r="C37" s="105" t="s">
        <v>154</v>
      </c>
      <c r="D37" s="105"/>
      <c r="E37" s="105"/>
    </row>
    <row r="38" spans="3:5" x14ac:dyDescent="0.25">
      <c r="C38" s="105" t="s">
        <v>225</v>
      </c>
      <c r="D38" s="105"/>
      <c r="E38" s="105"/>
    </row>
    <row r="39" spans="3:5" x14ac:dyDescent="0.25">
      <c r="C39" s="105" t="s">
        <v>226</v>
      </c>
      <c r="D39" s="105"/>
      <c r="E39" s="105"/>
    </row>
    <row r="40" spans="3:5" x14ac:dyDescent="0.25">
      <c r="C40" s="105" t="s">
        <v>227</v>
      </c>
      <c r="D40" s="105"/>
      <c r="E40" s="105"/>
    </row>
  </sheetData>
  <mergeCells count="61">
    <mergeCell ref="C37:E37"/>
    <mergeCell ref="C38:E38"/>
    <mergeCell ref="C39:E39"/>
    <mergeCell ref="C40:E40"/>
    <mergeCell ref="A1:B1"/>
    <mergeCell ref="C1:I1"/>
    <mergeCell ref="A7:A8"/>
    <mergeCell ref="A9:A10"/>
    <mergeCell ref="A15:A16"/>
    <mergeCell ref="B5:C6"/>
    <mergeCell ref="B13:C14"/>
    <mergeCell ref="A2:I2"/>
    <mergeCell ref="A26:C26"/>
    <mergeCell ref="A27:C27"/>
    <mergeCell ref="A28:C28"/>
    <mergeCell ref="A29:C29"/>
    <mergeCell ref="A5:A6"/>
    <mergeCell ref="A13:A14"/>
    <mergeCell ref="A17:A18"/>
    <mergeCell ref="A21:A22"/>
    <mergeCell ref="B17:C18"/>
    <mergeCell ref="A19:A20"/>
    <mergeCell ref="B19:C20"/>
    <mergeCell ref="B7:C8"/>
    <mergeCell ref="B9:C10"/>
    <mergeCell ref="B15:C16"/>
    <mergeCell ref="B21:C22"/>
    <mergeCell ref="A11:A12"/>
    <mergeCell ref="B11:C12"/>
    <mergeCell ref="A25:I25"/>
    <mergeCell ref="A31:I31"/>
    <mergeCell ref="A23:A24"/>
    <mergeCell ref="B23:C24"/>
    <mergeCell ref="F27:I27"/>
    <mergeCell ref="F28:I28"/>
    <mergeCell ref="F29:I29"/>
    <mergeCell ref="B3:C4"/>
    <mergeCell ref="A3:A4"/>
    <mergeCell ref="D3:D4"/>
    <mergeCell ref="F3:I3"/>
    <mergeCell ref="F26:I26"/>
    <mergeCell ref="F13:I13"/>
    <mergeCell ref="F14:I14"/>
    <mergeCell ref="F15:I15"/>
    <mergeCell ref="F16:I16"/>
    <mergeCell ref="F17:I17"/>
    <mergeCell ref="F18:I18"/>
    <mergeCell ref="F19:I19"/>
    <mergeCell ref="F20:I20"/>
    <mergeCell ref="F21:I21"/>
    <mergeCell ref="F22:I22"/>
    <mergeCell ref="F23:I23"/>
    <mergeCell ref="F6:I6"/>
    <mergeCell ref="F5:I5"/>
    <mergeCell ref="F24:I24"/>
    <mergeCell ref="F7:I7"/>
    <mergeCell ref="F8:I8"/>
    <mergeCell ref="F9:I9"/>
    <mergeCell ref="F10:I10"/>
    <mergeCell ref="F11:I11"/>
    <mergeCell ref="F12:I12"/>
  </mergeCells>
  <phoneticPr fontId="30" type="noConversion"/>
  <conditionalFormatting sqref="D7">
    <cfRule type="cellIs" dxfId="13" priority="28" operator="notEqual">
      <formula>1</formula>
    </cfRule>
  </conditionalFormatting>
  <conditionalFormatting sqref="D9">
    <cfRule type="cellIs" dxfId="12" priority="27" operator="notEqual">
      <formula>1</formula>
    </cfRule>
  </conditionalFormatting>
  <conditionalFormatting sqref="D11">
    <cfRule type="cellIs" dxfId="11" priority="1" operator="notEqual">
      <formula>1</formula>
    </cfRule>
  </conditionalFormatting>
  <conditionalFormatting sqref="D15">
    <cfRule type="cellIs" dxfId="10" priority="26" operator="notEqual">
      <formula>1</formula>
    </cfRule>
  </conditionalFormatting>
  <conditionalFormatting sqref="D19">
    <cfRule type="cellIs" dxfId="9" priority="22" operator="notEqual">
      <formula>1</formula>
    </cfRule>
  </conditionalFormatting>
  <conditionalFormatting sqref="D23">
    <cfRule type="cellIs" dxfId="8" priority="17" operator="notEqual">
      <formula>1</formula>
    </cfRule>
  </conditionalFormatting>
  <conditionalFormatting sqref="E7:F7">
    <cfRule type="cellIs" dxfId="7" priority="54" operator="notEqual">
      <formula>0</formula>
    </cfRule>
  </conditionalFormatting>
  <conditionalFormatting sqref="E9:F9">
    <cfRule type="cellIs" dxfId="6" priority="53" operator="notEqual">
      <formula>0</formula>
    </cfRule>
  </conditionalFormatting>
  <conditionalFormatting sqref="E11:F11">
    <cfRule type="cellIs" dxfId="5" priority="2" operator="notEqual">
      <formula>0</formula>
    </cfRule>
  </conditionalFormatting>
  <conditionalFormatting sqref="E15:F15">
    <cfRule type="cellIs" dxfId="4" priority="52" operator="notEqual">
      <formula>0</formula>
    </cfRule>
  </conditionalFormatting>
  <conditionalFormatting sqref="E19:F19">
    <cfRule type="cellIs" dxfId="3" priority="48" operator="notEqual">
      <formula>0</formula>
    </cfRule>
  </conditionalFormatting>
  <conditionalFormatting sqref="E23:F23">
    <cfRule type="cellIs" dxfId="2" priority="43" operator="notEqual">
      <formula>0</formula>
    </cfRule>
  </conditionalFormatting>
  <pageMargins left="0.25" right="0.25" top="0.75" bottom="0.75" header="0.3" footer="0.3"/>
  <pageSetup paperSize="9" scale="7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24A475-548F-4440-8451-D822286D5F95}">
  <dimension ref="A1:AD35"/>
  <sheetViews>
    <sheetView workbookViewId="0">
      <selection activeCell="E12" sqref="E12"/>
    </sheetView>
  </sheetViews>
  <sheetFormatPr defaultRowHeight="15" x14ac:dyDescent="0.25"/>
  <cols>
    <col min="1" max="1" width="4.85546875" bestFit="1" customWidth="1"/>
    <col min="2" max="2" width="48.85546875" customWidth="1"/>
    <col min="3" max="3" width="10.42578125" customWidth="1"/>
    <col min="4" max="4" width="11.140625" customWidth="1"/>
    <col min="5" max="5" width="6.42578125" customWidth="1"/>
    <col min="6" max="25" width="3.28515625" customWidth="1"/>
    <col min="26" max="27" width="3.42578125" customWidth="1"/>
  </cols>
  <sheetData>
    <row r="1" spans="1:28" ht="39.75" customHeight="1" x14ac:dyDescent="0.25">
      <c r="A1" s="182" t="s">
        <v>216</v>
      </c>
      <c r="B1" s="182"/>
      <c r="C1" s="183" t="s">
        <v>195</v>
      </c>
      <c r="D1" s="183"/>
      <c r="E1" s="183"/>
      <c r="F1" s="183"/>
      <c r="G1" s="183"/>
      <c r="H1" s="183"/>
      <c r="I1" s="183"/>
      <c r="J1" s="183"/>
      <c r="K1" s="183"/>
      <c r="L1" s="183"/>
      <c r="M1" s="183"/>
      <c r="N1" s="183"/>
      <c r="O1" s="183"/>
      <c r="P1" s="183"/>
      <c r="Q1" s="183"/>
      <c r="R1" s="183"/>
      <c r="S1" s="183"/>
      <c r="T1" s="183"/>
      <c r="U1" s="183"/>
      <c r="V1" s="183"/>
      <c r="W1" s="183"/>
      <c r="X1" s="183"/>
      <c r="Y1" s="183"/>
      <c r="Z1" s="183"/>
      <c r="AA1" s="183"/>
    </row>
    <row r="2" spans="1:28" x14ac:dyDescent="0.25">
      <c r="A2" s="186" t="s">
        <v>160</v>
      </c>
      <c r="B2" s="186"/>
      <c r="C2" s="186"/>
      <c r="D2" s="186"/>
      <c r="E2" s="186"/>
      <c r="F2" s="186"/>
      <c r="G2" s="186"/>
      <c r="H2" s="186"/>
      <c r="I2" s="186"/>
      <c r="J2" s="186"/>
      <c r="K2" s="186"/>
      <c r="L2" s="186"/>
      <c r="M2" s="186"/>
      <c r="N2" s="186"/>
      <c r="O2" s="186"/>
      <c r="P2" s="186"/>
      <c r="Q2" s="186"/>
      <c r="R2" s="186"/>
      <c r="S2" s="186"/>
      <c r="T2" s="186"/>
      <c r="U2" s="186"/>
      <c r="V2" s="186"/>
      <c r="W2" s="186"/>
      <c r="X2" s="186"/>
      <c r="Y2" s="186"/>
      <c r="Z2" s="186"/>
      <c r="AA2" s="186"/>
    </row>
    <row r="3" spans="1:28" x14ac:dyDescent="0.25">
      <c r="A3" s="185" t="s">
        <v>149</v>
      </c>
      <c r="B3" s="185" t="s">
        <v>158</v>
      </c>
      <c r="C3" s="187" t="s">
        <v>191</v>
      </c>
      <c r="D3" s="187" t="s">
        <v>192</v>
      </c>
      <c r="E3" s="187" t="s">
        <v>193</v>
      </c>
      <c r="F3" s="185" t="s">
        <v>159</v>
      </c>
      <c r="G3" s="185"/>
      <c r="H3" s="185"/>
      <c r="I3" s="185"/>
      <c r="J3" s="185"/>
      <c r="K3" s="185"/>
      <c r="L3" s="185"/>
      <c r="M3" s="185"/>
      <c r="N3" s="185"/>
      <c r="O3" s="185"/>
      <c r="P3" s="185"/>
      <c r="Q3" s="185"/>
      <c r="R3" s="185"/>
      <c r="S3" s="185"/>
      <c r="T3" s="185"/>
      <c r="U3" s="185"/>
      <c r="V3" s="185"/>
      <c r="W3" s="185"/>
      <c r="X3" s="185"/>
      <c r="Y3" s="185"/>
      <c r="Z3" s="185"/>
      <c r="AA3" s="185"/>
    </row>
    <row r="4" spans="1:28" x14ac:dyDescent="0.25">
      <c r="A4" s="185"/>
      <c r="B4" s="185"/>
      <c r="C4" s="187"/>
      <c r="D4" s="187"/>
      <c r="E4" s="187"/>
      <c r="F4" s="81">
        <v>7</v>
      </c>
      <c r="G4" s="81">
        <v>14</v>
      </c>
      <c r="H4" s="81">
        <v>21</v>
      </c>
      <c r="I4" s="81">
        <v>28</v>
      </c>
      <c r="J4" s="81">
        <v>35</v>
      </c>
      <c r="K4" s="81">
        <v>42</v>
      </c>
      <c r="L4" s="81">
        <v>49</v>
      </c>
      <c r="M4" s="81">
        <v>56</v>
      </c>
      <c r="N4" s="81">
        <v>63</v>
      </c>
      <c r="O4" s="81">
        <v>70</v>
      </c>
      <c r="P4" s="81">
        <v>77</v>
      </c>
      <c r="Q4" s="81">
        <v>84</v>
      </c>
      <c r="R4" s="81">
        <v>91</v>
      </c>
      <c r="S4" s="81">
        <v>98</v>
      </c>
      <c r="T4" s="81">
        <v>105</v>
      </c>
      <c r="U4" s="81">
        <v>112</v>
      </c>
      <c r="V4" s="81">
        <v>119</v>
      </c>
      <c r="W4" s="81">
        <v>126</v>
      </c>
      <c r="X4" s="81">
        <v>133</v>
      </c>
      <c r="Y4" s="81">
        <v>140</v>
      </c>
      <c r="Z4" s="81">
        <v>147</v>
      </c>
      <c r="AA4" s="81">
        <v>154</v>
      </c>
    </row>
    <row r="5" spans="1:28" x14ac:dyDescent="0.25">
      <c r="A5" s="82">
        <v>1</v>
      </c>
      <c r="B5" s="83" t="str">
        <f>'Planilha Sintética'!E7</f>
        <v>SERVIÇOS DE CAMPO</v>
      </c>
      <c r="C5" s="84">
        <v>1</v>
      </c>
      <c r="D5" s="84">
        <v>30</v>
      </c>
      <c r="E5" s="84">
        <f>D5-C5+1</f>
        <v>30</v>
      </c>
      <c r="F5" s="90" t="str">
        <f t="shared" ref="F5:AA5" si="0">IF(AND($C5&gt;0,$D5&gt;=E$4,$C5&lt;F$4),"-","")</f>
        <v>-</v>
      </c>
      <c r="G5" s="90" t="str">
        <f t="shared" si="0"/>
        <v>-</v>
      </c>
      <c r="H5" s="90" t="str">
        <f t="shared" si="0"/>
        <v>-</v>
      </c>
      <c r="I5" s="90" t="str">
        <f t="shared" si="0"/>
        <v>-</v>
      </c>
      <c r="J5" s="90" t="str">
        <f t="shared" si="0"/>
        <v>-</v>
      </c>
      <c r="K5" s="90" t="str">
        <f t="shared" si="0"/>
        <v/>
      </c>
      <c r="L5" s="90" t="str">
        <f t="shared" si="0"/>
        <v/>
      </c>
      <c r="M5" s="90" t="str">
        <f t="shared" si="0"/>
        <v/>
      </c>
      <c r="N5" s="90" t="str">
        <f t="shared" si="0"/>
        <v/>
      </c>
      <c r="O5" s="90" t="str">
        <f t="shared" si="0"/>
        <v/>
      </c>
      <c r="P5" s="90" t="str">
        <f t="shared" si="0"/>
        <v/>
      </c>
      <c r="Q5" s="90" t="str">
        <f t="shared" si="0"/>
        <v/>
      </c>
      <c r="R5" s="90" t="str">
        <f t="shared" si="0"/>
        <v/>
      </c>
      <c r="S5" s="90" t="str">
        <f t="shared" si="0"/>
        <v/>
      </c>
      <c r="T5" s="90" t="str">
        <f t="shared" si="0"/>
        <v/>
      </c>
      <c r="U5" s="90" t="str">
        <f t="shared" si="0"/>
        <v/>
      </c>
      <c r="V5" s="90" t="str">
        <f t="shared" si="0"/>
        <v/>
      </c>
      <c r="W5" s="90" t="str">
        <f t="shared" si="0"/>
        <v/>
      </c>
      <c r="X5" s="90" t="str">
        <f t="shared" si="0"/>
        <v/>
      </c>
      <c r="Y5" s="90" t="str">
        <f t="shared" si="0"/>
        <v/>
      </c>
      <c r="Z5" s="90" t="str">
        <f t="shared" si="0"/>
        <v/>
      </c>
      <c r="AA5" s="90" t="str">
        <f t="shared" si="0"/>
        <v/>
      </c>
      <c r="AB5" s="88"/>
    </row>
    <row r="6" spans="1:28" x14ac:dyDescent="0.25">
      <c r="A6" s="85" t="s">
        <v>89</v>
      </c>
      <c r="B6" s="86" t="s">
        <v>179</v>
      </c>
      <c r="C6" s="87">
        <v>3</v>
      </c>
      <c r="D6" s="87">
        <v>3</v>
      </c>
      <c r="E6" s="87">
        <f t="shared" ref="E6:E30" si="1">D6-C6+1</f>
        <v>1</v>
      </c>
      <c r="F6" s="91" t="str">
        <f t="shared" ref="F6" si="2">IF(AND($C6&gt;0,$D6&gt;=D$4,$C6&lt;F$4),"*","")</f>
        <v>*</v>
      </c>
      <c r="G6" s="91" t="str">
        <f t="shared" ref="G6:AA6" si="3">IF(AND($C6&gt;0,$D6&gt;=F$4,$C6&lt;G$4),"*","")</f>
        <v/>
      </c>
      <c r="H6" s="91" t="str">
        <f t="shared" si="3"/>
        <v/>
      </c>
      <c r="I6" s="91" t="str">
        <f t="shared" si="3"/>
        <v/>
      </c>
      <c r="J6" s="91" t="str">
        <f t="shared" si="3"/>
        <v/>
      </c>
      <c r="K6" s="91" t="str">
        <f t="shared" si="3"/>
        <v/>
      </c>
      <c r="L6" s="91" t="str">
        <f t="shared" si="3"/>
        <v/>
      </c>
      <c r="M6" s="91" t="str">
        <f t="shared" si="3"/>
        <v/>
      </c>
      <c r="N6" s="91" t="str">
        <f t="shared" si="3"/>
        <v/>
      </c>
      <c r="O6" s="91" t="str">
        <f t="shared" si="3"/>
        <v/>
      </c>
      <c r="P6" s="91" t="str">
        <f t="shared" si="3"/>
        <v/>
      </c>
      <c r="Q6" s="91" t="str">
        <f t="shared" si="3"/>
        <v/>
      </c>
      <c r="R6" s="91" t="str">
        <f t="shared" si="3"/>
        <v/>
      </c>
      <c r="S6" s="91" t="str">
        <f t="shared" si="3"/>
        <v/>
      </c>
      <c r="T6" s="91" t="str">
        <f t="shared" si="3"/>
        <v/>
      </c>
      <c r="U6" s="91" t="str">
        <f t="shared" si="3"/>
        <v/>
      </c>
      <c r="V6" s="91" t="str">
        <f t="shared" si="3"/>
        <v/>
      </c>
      <c r="W6" s="91" t="str">
        <f t="shared" si="3"/>
        <v/>
      </c>
      <c r="X6" s="91" t="str">
        <f t="shared" si="3"/>
        <v/>
      </c>
      <c r="Y6" s="91" t="str">
        <f t="shared" si="3"/>
        <v/>
      </c>
      <c r="Z6" s="91" t="str">
        <f t="shared" si="3"/>
        <v/>
      </c>
      <c r="AA6" s="89" t="str">
        <f t="shared" si="3"/>
        <v/>
      </c>
      <c r="AB6" s="88"/>
    </row>
    <row r="7" spans="1:28" ht="24" x14ac:dyDescent="0.25">
      <c r="A7" s="85" t="s">
        <v>79</v>
      </c>
      <c r="B7" s="86" t="s">
        <v>184</v>
      </c>
      <c r="C7" s="87">
        <v>2</v>
      </c>
      <c r="D7" s="87">
        <v>3</v>
      </c>
      <c r="E7" s="87">
        <f t="shared" si="1"/>
        <v>2</v>
      </c>
      <c r="F7" s="91" t="str">
        <f t="shared" ref="F7:F30" si="4">IF(AND($C7&gt;0,$D7&gt;=D$4,$C7&lt;F$4),"*","")</f>
        <v>*</v>
      </c>
      <c r="G7" s="91" t="str">
        <f t="shared" ref="G7:AA12" si="5">IF(AND($C7&gt;0,$D7&gt;=F$4,$C7&lt;G$4),"*","")</f>
        <v/>
      </c>
      <c r="H7" s="91" t="str">
        <f t="shared" si="5"/>
        <v/>
      </c>
      <c r="I7" s="91" t="str">
        <f t="shared" si="5"/>
        <v/>
      </c>
      <c r="J7" s="91" t="str">
        <f t="shared" si="5"/>
        <v/>
      </c>
      <c r="K7" s="91" t="str">
        <f t="shared" si="5"/>
        <v/>
      </c>
      <c r="L7" s="91" t="str">
        <f t="shared" si="5"/>
        <v/>
      </c>
      <c r="M7" s="91" t="str">
        <f t="shared" si="5"/>
        <v/>
      </c>
      <c r="N7" s="91" t="str">
        <f t="shared" si="5"/>
        <v/>
      </c>
      <c r="O7" s="91" t="str">
        <f t="shared" si="5"/>
        <v/>
      </c>
      <c r="P7" s="91" t="str">
        <f t="shared" si="5"/>
        <v/>
      </c>
      <c r="Q7" s="91" t="str">
        <f t="shared" si="5"/>
        <v/>
      </c>
      <c r="R7" s="91" t="str">
        <f t="shared" si="5"/>
        <v/>
      </c>
      <c r="S7" s="91" t="str">
        <f t="shared" si="5"/>
        <v/>
      </c>
      <c r="T7" s="91" t="str">
        <f t="shared" si="5"/>
        <v/>
      </c>
      <c r="U7" s="91" t="str">
        <f t="shared" si="5"/>
        <v/>
      </c>
      <c r="V7" s="91" t="str">
        <f t="shared" si="5"/>
        <v/>
      </c>
      <c r="W7" s="91" t="str">
        <f t="shared" si="5"/>
        <v/>
      </c>
      <c r="X7" s="91" t="str">
        <f t="shared" si="5"/>
        <v/>
      </c>
      <c r="Y7" s="91" t="str">
        <f t="shared" si="5"/>
        <v/>
      </c>
      <c r="Z7" s="91" t="str">
        <f t="shared" si="5"/>
        <v/>
      </c>
      <c r="AA7" s="89" t="str">
        <f t="shared" si="5"/>
        <v/>
      </c>
      <c r="AB7" s="88"/>
    </row>
    <row r="8" spans="1:28" x14ac:dyDescent="0.25">
      <c r="A8" s="85" t="s">
        <v>114</v>
      </c>
      <c r="B8" s="86" t="s">
        <v>181</v>
      </c>
      <c r="C8" s="87">
        <v>4</v>
      </c>
      <c r="D8" s="87">
        <f>C8+5</f>
        <v>9</v>
      </c>
      <c r="E8" s="87">
        <f t="shared" si="1"/>
        <v>6</v>
      </c>
      <c r="F8" s="91" t="str">
        <f t="shared" si="4"/>
        <v>*</v>
      </c>
      <c r="G8" s="91" t="str">
        <f t="shared" si="5"/>
        <v>*</v>
      </c>
      <c r="H8" s="91" t="str">
        <f t="shared" si="5"/>
        <v/>
      </c>
      <c r="I8" s="91" t="str">
        <f t="shared" si="5"/>
        <v/>
      </c>
      <c r="J8" s="91" t="str">
        <f t="shared" si="5"/>
        <v/>
      </c>
      <c r="K8" s="91" t="str">
        <f t="shared" si="5"/>
        <v/>
      </c>
      <c r="L8" s="91" t="str">
        <f t="shared" si="5"/>
        <v/>
      </c>
      <c r="M8" s="91" t="str">
        <f t="shared" si="5"/>
        <v/>
      </c>
      <c r="N8" s="91" t="str">
        <f t="shared" si="5"/>
        <v/>
      </c>
      <c r="O8" s="91" t="str">
        <f t="shared" si="5"/>
        <v/>
      </c>
      <c r="P8" s="91" t="str">
        <f t="shared" si="5"/>
        <v/>
      </c>
      <c r="Q8" s="91" t="str">
        <f t="shared" si="5"/>
        <v/>
      </c>
      <c r="R8" s="91" t="str">
        <f t="shared" si="5"/>
        <v/>
      </c>
      <c r="S8" s="91" t="str">
        <f t="shared" si="5"/>
        <v/>
      </c>
      <c r="T8" s="91" t="str">
        <f t="shared" si="5"/>
        <v/>
      </c>
      <c r="U8" s="91" t="str">
        <f t="shared" si="5"/>
        <v/>
      </c>
      <c r="V8" s="91" t="str">
        <f t="shared" si="5"/>
        <v/>
      </c>
      <c r="W8" s="91" t="str">
        <f t="shared" si="5"/>
        <v/>
      </c>
      <c r="X8" s="91" t="str">
        <f t="shared" si="5"/>
        <v/>
      </c>
      <c r="Y8" s="91" t="str">
        <f t="shared" si="5"/>
        <v/>
      </c>
      <c r="Z8" s="91" t="str">
        <f t="shared" si="5"/>
        <v/>
      </c>
      <c r="AA8" s="89" t="str">
        <f t="shared" si="5"/>
        <v/>
      </c>
      <c r="AB8" s="88"/>
    </row>
    <row r="9" spans="1:28" x14ac:dyDescent="0.25">
      <c r="A9" s="85" t="s">
        <v>180</v>
      </c>
      <c r="B9" s="86" t="s">
        <v>182</v>
      </c>
      <c r="C9" s="87">
        <v>10</v>
      </c>
      <c r="D9" s="87">
        <f>C9+15</f>
        <v>25</v>
      </c>
      <c r="E9" s="87">
        <f t="shared" si="1"/>
        <v>16</v>
      </c>
      <c r="F9" s="91" t="str">
        <f t="shared" si="4"/>
        <v/>
      </c>
      <c r="G9" s="91" t="str">
        <f t="shared" si="5"/>
        <v>*</v>
      </c>
      <c r="H9" s="91" t="str">
        <f t="shared" si="5"/>
        <v>*</v>
      </c>
      <c r="I9" s="91" t="str">
        <f t="shared" si="5"/>
        <v>*</v>
      </c>
      <c r="J9" s="91" t="str">
        <f t="shared" si="5"/>
        <v/>
      </c>
      <c r="K9" s="91" t="str">
        <f t="shared" si="5"/>
        <v/>
      </c>
      <c r="L9" s="91" t="str">
        <f t="shared" si="5"/>
        <v/>
      </c>
      <c r="M9" s="91" t="str">
        <f t="shared" si="5"/>
        <v/>
      </c>
      <c r="N9" s="91" t="str">
        <f t="shared" si="5"/>
        <v/>
      </c>
      <c r="O9" s="91" t="str">
        <f t="shared" si="5"/>
        <v/>
      </c>
      <c r="P9" s="91" t="str">
        <f t="shared" si="5"/>
        <v/>
      </c>
      <c r="Q9" s="91" t="str">
        <f t="shared" si="5"/>
        <v/>
      </c>
      <c r="R9" s="91" t="str">
        <f t="shared" si="5"/>
        <v/>
      </c>
      <c r="S9" s="91" t="str">
        <f t="shared" si="5"/>
        <v/>
      </c>
      <c r="T9" s="91" t="str">
        <f t="shared" si="5"/>
        <v/>
      </c>
      <c r="U9" s="91" t="str">
        <f t="shared" si="5"/>
        <v/>
      </c>
      <c r="V9" s="91" t="str">
        <f t="shared" si="5"/>
        <v/>
      </c>
      <c r="W9" s="91" t="str">
        <f t="shared" si="5"/>
        <v/>
      </c>
      <c r="X9" s="91" t="str">
        <f t="shared" si="5"/>
        <v/>
      </c>
      <c r="Y9" s="91" t="str">
        <f t="shared" si="5"/>
        <v/>
      </c>
      <c r="Z9" s="91" t="str">
        <f t="shared" si="5"/>
        <v/>
      </c>
      <c r="AA9" s="89" t="str">
        <f t="shared" si="5"/>
        <v/>
      </c>
      <c r="AB9" s="88"/>
    </row>
    <row r="10" spans="1:28" x14ac:dyDescent="0.25">
      <c r="A10" s="85" t="s">
        <v>186</v>
      </c>
      <c r="B10" s="86" t="s">
        <v>183</v>
      </c>
      <c r="C10" s="87">
        <v>5</v>
      </c>
      <c r="D10" s="87">
        <f>C10+5</f>
        <v>10</v>
      </c>
      <c r="E10" s="87">
        <f t="shared" si="1"/>
        <v>6</v>
      </c>
      <c r="F10" s="91" t="str">
        <f t="shared" si="4"/>
        <v>*</v>
      </c>
      <c r="G10" s="91" t="str">
        <f t="shared" si="5"/>
        <v>*</v>
      </c>
      <c r="H10" s="91" t="str">
        <f t="shared" si="5"/>
        <v/>
      </c>
      <c r="I10" s="91" t="str">
        <f t="shared" si="5"/>
        <v/>
      </c>
      <c r="J10" s="91" t="str">
        <f t="shared" si="5"/>
        <v/>
      </c>
      <c r="K10" s="91" t="str">
        <f t="shared" si="5"/>
        <v/>
      </c>
      <c r="L10" s="91" t="str">
        <f t="shared" si="5"/>
        <v/>
      </c>
      <c r="M10" s="91" t="str">
        <f t="shared" si="5"/>
        <v/>
      </c>
      <c r="N10" s="91" t="str">
        <f t="shared" si="5"/>
        <v/>
      </c>
      <c r="O10" s="91" t="str">
        <f t="shared" si="5"/>
        <v/>
      </c>
      <c r="P10" s="91" t="str">
        <f t="shared" si="5"/>
        <v/>
      </c>
      <c r="Q10" s="91" t="str">
        <f t="shared" si="5"/>
        <v/>
      </c>
      <c r="R10" s="91" t="str">
        <f t="shared" si="5"/>
        <v/>
      </c>
      <c r="S10" s="91" t="str">
        <f t="shared" si="5"/>
        <v/>
      </c>
      <c r="T10" s="91" t="str">
        <f t="shared" si="5"/>
        <v/>
      </c>
      <c r="U10" s="91" t="str">
        <f t="shared" si="5"/>
        <v/>
      </c>
      <c r="V10" s="91" t="str">
        <f t="shared" si="5"/>
        <v/>
      </c>
      <c r="W10" s="91" t="str">
        <f t="shared" si="5"/>
        <v/>
      </c>
      <c r="X10" s="91" t="str">
        <f t="shared" si="5"/>
        <v/>
      </c>
      <c r="Y10" s="91" t="str">
        <f t="shared" si="5"/>
        <v/>
      </c>
      <c r="Z10" s="91" t="str">
        <f t="shared" si="5"/>
        <v/>
      </c>
      <c r="AA10" s="89" t="str">
        <f t="shared" si="5"/>
        <v/>
      </c>
      <c r="AB10" s="88"/>
    </row>
    <row r="11" spans="1:28" x14ac:dyDescent="0.25">
      <c r="A11" s="85" t="s">
        <v>187</v>
      </c>
      <c r="B11" s="86" t="s">
        <v>185</v>
      </c>
      <c r="C11" s="87">
        <v>20</v>
      </c>
      <c r="D11" s="87">
        <v>29</v>
      </c>
      <c r="E11" s="87">
        <f t="shared" si="1"/>
        <v>10</v>
      </c>
      <c r="F11" s="91" t="str">
        <f t="shared" si="4"/>
        <v/>
      </c>
      <c r="G11" s="91" t="str">
        <f t="shared" si="5"/>
        <v/>
      </c>
      <c r="H11" s="91" t="str">
        <f t="shared" si="5"/>
        <v>*</v>
      </c>
      <c r="I11" s="91" t="str">
        <f t="shared" si="5"/>
        <v>*</v>
      </c>
      <c r="J11" s="91" t="str">
        <f t="shared" si="5"/>
        <v>*</v>
      </c>
      <c r="K11" s="91" t="str">
        <f t="shared" si="5"/>
        <v/>
      </c>
      <c r="L11" s="91" t="str">
        <f t="shared" si="5"/>
        <v/>
      </c>
      <c r="M11" s="91" t="str">
        <f t="shared" si="5"/>
        <v/>
      </c>
      <c r="N11" s="91" t="str">
        <f t="shared" si="5"/>
        <v/>
      </c>
      <c r="O11" s="91" t="str">
        <f t="shared" si="5"/>
        <v/>
      </c>
      <c r="P11" s="91" t="str">
        <f t="shared" si="5"/>
        <v/>
      </c>
      <c r="Q11" s="91" t="str">
        <f t="shared" si="5"/>
        <v/>
      </c>
      <c r="R11" s="91" t="str">
        <f t="shared" si="5"/>
        <v/>
      </c>
      <c r="S11" s="91" t="str">
        <f t="shared" si="5"/>
        <v/>
      </c>
      <c r="T11" s="91" t="str">
        <f t="shared" si="5"/>
        <v/>
      </c>
      <c r="U11" s="91" t="str">
        <f t="shared" si="5"/>
        <v/>
      </c>
      <c r="V11" s="91" t="str">
        <f t="shared" si="5"/>
        <v/>
      </c>
      <c r="W11" s="91" t="str">
        <f t="shared" si="5"/>
        <v/>
      </c>
      <c r="X11" s="91" t="str">
        <f t="shared" si="5"/>
        <v/>
      </c>
      <c r="Y11" s="91" t="str">
        <f t="shared" si="5"/>
        <v/>
      </c>
      <c r="Z11" s="91" t="str">
        <f t="shared" si="5"/>
        <v/>
      </c>
      <c r="AA11" s="89" t="str">
        <f t="shared" si="5"/>
        <v/>
      </c>
      <c r="AB11" s="88"/>
    </row>
    <row r="12" spans="1:28" x14ac:dyDescent="0.25">
      <c r="A12" s="85" t="s">
        <v>188</v>
      </c>
      <c r="B12" s="86" t="s">
        <v>165</v>
      </c>
      <c r="C12" s="87">
        <v>30</v>
      </c>
      <c r="D12" s="87">
        <v>30</v>
      </c>
      <c r="E12" s="87">
        <f t="shared" si="1"/>
        <v>1</v>
      </c>
      <c r="F12" s="91" t="str">
        <f t="shared" si="4"/>
        <v/>
      </c>
      <c r="G12" s="91" t="str">
        <f t="shared" si="5"/>
        <v/>
      </c>
      <c r="H12" s="91" t="str">
        <f t="shared" si="5"/>
        <v/>
      </c>
      <c r="I12" s="91" t="str">
        <f t="shared" si="5"/>
        <v/>
      </c>
      <c r="J12" s="91" t="str">
        <f t="shared" si="5"/>
        <v>*</v>
      </c>
      <c r="K12" s="91" t="str">
        <f t="shared" si="5"/>
        <v/>
      </c>
      <c r="L12" s="91" t="str">
        <f t="shared" si="5"/>
        <v/>
      </c>
      <c r="M12" s="91" t="str">
        <f t="shared" si="5"/>
        <v/>
      </c>
      <c r="N12" s="91" t="str">
        <f t="shared" si="5"/>
        <v/>
      </c>
      <c r="O12" s="91" t="str">
        <f t="shared" si="5"/>
        <v/>
      </c>
      <c r="P12" s="91" t="str">
        <f t="shared" si="5"/>
        <v/>
      </c>
      <c r="Q12" s="91" t="str">
        <f t="shared" si="5"/>
        <v/>
      </c>
      <c r="R12" s="91" t="str">
        <f t="shared" si="5"/>
        <v/>
      </c>
      <c r="S12" s="91" t="str">
        <f t="shared" si="5"/>
        <v/>
      </c>
      <c r="T12" s="91" t="str">
        <f t="shared" si="5"/>
        <v/>
      </c>
      <c r="U12" s="91" t="str">
        <f t="shared" si="5"/>
        <v/>
      </c>
      <c r="V12" s="91" t="str">
        <f t="shared" si="5"/>
        <v/>
      </c>
      <c r="W12" s="91" t="str">
        <f t="shared" si="5"/>
        <v/>
      </c>
      <c r="X12" s="91" t="str">
        <f t="shared" si="5"/>
        <v/>
      </c>
      <c r="Y12" s="91" t="str">
        <f t="shared" si="5"/>
        <v/>
      </c>
      <c r="Z12" s="91" t="str">
        <f t="shared" si="5"/>
        <v/>
      </c>
      <c r="AA12" s="89" t="str">
        <f t="shared" si="5"/>
        <v/>
      </c>
      <c r="AB12" s="88"/>
    </row>
    <row r="13" spans="1:28" ht="36" x14ac:dyDescent="0.25">
      <c r="A13" s="92">
        <v>2</v>
      </c>
      <c r="B13" s="83" t="str">
        <f>'Planilha Sintética'!E24</f>
        <v>PROJETOS EXECUTIVOS - ELABORAÇÃO E APRESENTAÇÃO DOS ESTUDOS COM ALTERNATIVAS E CUSTOS PARA ESTABILIZAÇÃO DO SOLO</v>
      </c>
      <c r="C13" s="84">
        <f>C14</f>
        <v>31</v>
      </c>
      <c r="D13" s="84">
        <f>D22</f>
        <v>117</v>
      </c>
      <c r="E13" s="84">
        <f t="shared" si="1"/>
        <v>87</v>
      </c>
      <c r="F13" s="90" t="str">
        <f t="shared" ref="F13:I13" si="6">IF(AND($C13&gt;0,$D13&gt;=E$4,$C13&lt;F$4),"-","")</f>
        <v/>
      </c>
      <c r="G13" s="90" t="str">
        <f t="shared" si="6"/>
        <v/>
      </c>
      <c r="H13" s="90" t="str">
        <f t="shared" si="6"/>
        <v/>
      </c>
      <c r="I13" s="90" t="str">
        <f t="shared" si="6"/>
        <v/>
      </c>
      <c r="J13" s="90" t="str">
        <f>IF(AND($C13&gt;0,$D13&gt;=I$4,$C13&lt;J$4),"-","")</f>
        <v>-</v>
      </c>
      <c r="K13" s="90" t="str">
        <f t="shared" ref="K13:AA13" si="7">IF(AND($C13&gt;0,$D13&gt;=J$4,$C13&lt;K$4),"-","")</f>
        <v>-</v>
      </c>
      <c r="L13" s="90" t="str">
        <f t="shared" si="7"/>
        <v>-</v>
      </c>
      <c r="M13" s="90" t="str">
        <f t="shared" si="7"/>
        <v>-</v>
      </c>
      <c r="N13" s="90" t="str">
        <f t="shared" si="7"/>
        <v>-</v>
      </c>
      <c r="O13" s="90" t="str">
        <f t="shared" si="7"/>
        <v>-</v>
      </c>
      <c r="P13" s="90" t="str">
        <f t="shared" si="7"/>
        <v>-</v>
      </c>
      <c r="Q13" s="90" t="str">
        <f t="shared" si="7"/>
        <v>-</v>
      </c>
      <c r="R13" s="90" t="str">
        <f t="shared" si="7"/>
        <v>-</v>
      </c>
      <c r="S13" s="90" t="str">
        <f t="shared" si="7"/>
        <v>-</v>
      </c>
      <c r="T13" s="90" t="str">
        <f t="shared" si="7"/>
        <v>-</v>
      </c>
      <c r="U13" s="90" t="str">
        <f t="shared" si="7"/>
        <v>-</v>
      </c>
      <c r="V13" s="90" t="str">
        <f t="shared" si="7"/>
        <v>-</v>
      </c>
      <c r="W13" s="90" t="str">
        <f t="shared" si="7"/>
        <v/>
      </c>
      <c r="X13" s="90" t="str">
        <f t="shared" si="7"/>
        <v/>
      </c>
      <c r="Y13" s="90" t="str">
        <f t="shared" si="7"/>
        <v/>
      </c>
      <c r="Z13" s="90" t="str">
        <f t="shared" si="7"/>
        <v/>
      </c>
      <c r="AA13" s="90" t="str">
        <f t="shared" si="7"/>
        <v/>
      </c>
      <c r="AB13" s="88"/>
    </row>
    <row r="14" spans="1:28" x14ac:dyDescent="0.25">
      <c r="A14" s="85" t="s">
        <v>83</v>
      </c>
      <c r="B14" s="86" t="s">
        <v>189</v>
      </c>
      <c r="C14" s="87">
        <v>31</v>
      </c>
      <c r="D14" s="87">
        <f>C14+15</f>
        <v>46</v>
      </c>
      <c r="E14" s="87">
        <f t="shared" si="1"/>
        <v>16</v>
      </c>
      <c r="F14" s="91" t="str">
        <f t="shared" si="4"/>
        <v/>
      </c>
      <c r="G14" s="91" t="str">
        <f t="shared" ref="G14:AA14" si="8">IF(AND($C14&gt;0,$D14&gt;=F$4,$C14&lt;G$4),"*","")</f>
        <v/>
      </c>
      <c r="H14" s="91" t="str">
        <f t="shared" si="8"/>
        <v/>
      </c>
      <c r="I14" s="91" t="str">
        <f t="shared" si="8"/>
        <v/>
      </c>
      <c r="J14" s="91" t="str">
        <f t="shared" si="8"/>
        <v>*</v>
      </c>
      <c r="K14" s="91" t="str">
        <f t="shared" si="8"/>
        <v>*</v>
      </c>
      <c r="L14" s="91" t="str">
        <f t="shared" si="8"/>
        <v>*</v>
      </c>
      <c r="M14" s="91" t="str">
        <f t="shared" si="8"/>
        <v/>
      </c>
      <c r="N14" s="91" t="str">
        <f t="shared" si="8"/>
        <v/>
      </c>
      <c r="O14" s="91" t="str">
        <f t="shared" si="8"/>
        <v/>
      </c>
      <c r="P14" s="91" t="str">
        <f t="shared" si="8"/>
        <v/>
      </c>
      <c r="Q14" s="91" t="str">
        <f t="shared" si="8"/>
        <v/>
      </c>
      <c r="R14" s="91" t="str">
        <f t="shared" si="8"/>
        <v/>
      </c>
      <c r="S14" s="91" t="str">
        <f t="shared" si="8"/>
        <v/>
      </c>
      <c r="T14" s="91" t="str">
        <f t="shared" si="8"/>
        <v/>
      </c>
      <c r="U14" s="91" t="str">
        <f t="shared" si="8"/>
        <v/>
      </c>
      <c r="V14" s="91" t="str">
        <f t="shared" si="8"/>
        <v/>
      </c>
      <c r="W14" s="91" t="str">
        <f t="shared" si="8"/>
        <v/>
      </c>
      <c r="X14" s="91" t="str">
        <f t="shared" si="8"/>
        <v/>
      </c>
      <c r="Y14" s="91" t="str">
        <f t="shared" si="8"/>
        <v/>
      </c>
      <c r="Z14" s="91" t="str">
        <f t="shared" si="8"/>
        <v/>
      </c>
      <c r="AA14" s="91" t="str">
        <f t="shared" si="8"/>
        <v/>
      </c>
      <c r="AB14" s="88"/>
    </row>
    <row r="15" spans="1:28" x14ac:dyDescent="0.25">
      <c r="A15" s="85" t="s">
        <v>161</v>
      </c>
      <c r="B15" s="86" t="s">
        <v>168</v>
      </c>
      <c r="C15" s="87">
        <v>46</v>
      </c>
      <c r="D15" s="87">
        <v>46</v>
      </c>
      <c r="E15" s="87">
        <f t="shared" si="1"/>
        <v>1</v>
      </c>
      <c r="F15" s="91" t="str">
        <f t="shared" si="4"/>
        <v/>
      </c>
      <c r="G15" s="91" t="str">
        <f t="shared" ref="G15:AA15" si="9">IF(AND($C15&gt;0,$D15&gt;=F$4,$C15&lt;G$4),"*","")</f>
        <v/>
      </c>
      <c r="H15" s="91" t="str">
        <f t="shared" si="9"/>
        <v/>
      </c>
      <c r="I15" s="91" t="str">
        <f t="shared" si="9"/>
        <v/>
      </c>
      <c r="J15" s="91" t="str">
        <f t="shared" si="9"/>
        <v/>
      </c>
      <c r="K15" s="91" t="str">
        <f t="shared" si="9"/>
        <v/>
      </c>
      <c r="L15" s="91" t="str">
        <f t="shared" si="9"/>
        <v>*</v>
      </c>
      <c r="M15" s="91" t="str">
        <f t="shared" si="9"/>
        <v/>
      </c>
      <c r="N15" s="91" t="str">
        <f t="shared" si="9"/>
        <v/>
      </c>
      <c r="O15" s="91" t="str">
        <f t="shared" si="9"/>
        <v/>
      </c>
      <c r="P15" s="91" t="str">
        <f t="shared" si="9"/>
        <v/>
      </c>
      <c r="Q15" s="91" t="str">
        <f t="shared" si="9"/>
        <v/>
      </c>
      <c r="R15" s="91" t="str">
        <f t="shared" si="9"/>
        <v/>
      </c>
      <c r="S15" s="91" t="str">
        <f t="shared" si="9"/>
        <v/>
      </c>
      <c r="T15" s="91" t="str">
        <f t="shared" si="9"/>
        <v/>
      </c>
      <c r="U15" s="91" t="str">
        <f t="shared" si="9"/>
        <v/>
      </c>
      <c r="V15" s="91" t="str">
        <f t="shared" si="9"/>
        <v/>
      </c>
      <c r="W15" s="91" t="str">
        <f t="shared" si="9"/>
        <v/>
      </c>
      <c r="X15" s="91" t="str">
        <f t="shared" si="9"/>
        <v/>
      </c>
      <c r="Y15" s="91" t="str">
        <f t="shared" si="9"/>
        <v/>
      </c>
      <c r="Z15" s="91" t="str">
        <f t="shared" si="9"/>
        <v/>
      </c>
      <c r="AA15" s="91" t="str">
        <f t="shared" si="9"/>
        <v/>
      </c>
      <c r="AB15" s="88"/>
    </row>
    <row r="16" spans="1:28" x14ac:dyDescent="0.25">
      <c r="A16" s="85" t="s">
        <v>162</v>
      </c>
      <c r="B16" s="86" t="s">
        <v>166</v>
      </c>
      <c r="C16" s="87">
        <v>47</v>
      </c>
      <c r="D16" s="87">
        <f>C16+10</f>
        <v>57</v>
      </c>
      <c r="E16" s="87">
        <f t="shared" si="1"/>
        <v>11</v>
      </c>
      <c r="F16" s="91" t="str">
        <f t="shared" si="4"/>
        <v/>
      </c>
      <c r="G16" s="91" t="str">
        <f t="shared" ref="G16:AA16" si="10">IF(AND($C16&gt;0,$D16&gt;=F$4,$C16&lt;G$4),"*","")</f>
        <v/>
      </c>
      <c r="H16" s="91" t="str">
        <f t="shared" si="10"/>
        <v/>
      </c>
      <c r="I16" s="91" t="str">
        <f t="shared" si="10"/>
        <v/>
      </c>
      <c r="J16" s="91" t="str">
        <f t="shared" si="10"/>
        <v/>
      </c>
      <c r="K16" s="91" t="str">
        <f t="shared" si="10"/>
        <v/>
      </c>
      <c r="L16" s="91" t="str">
        <f t="shared" si="10"/>
        <v>*</v>
      </c>
      <c r="M16" s="91" t="str">
        <f t="shared" si="10"/>
        <v>*</v>
      </c>
      <c r="N16" s="91" t="str">
        <f t="shared" si="10"/>
        <v>*</v>
      </c>
      <c r="O16" s="91" t="str">
        <f t="shared" si="10"/>
        <v/>
      </c>
      <c r="P16" s="91" t="str">
        <f t="shared" si="10"/>
        <v/>
      </c>
      <c r="Q16" s="91" t="str">
        <f t="shared" si="10"/>
        <v/>
      </c>
      <c r="R16" s="91" t="str">
        <f t="shared" si="10"/>
        <v/>
      </c>
      <c r="S16" s="91" t="str">
        <f t="shared" si="10"/>
        <v/>
      </c>
      <c r="T16" s="91" t="str">
        <f t="shared" si="10"/>
        <v/>
      </c>
      <c r="U16" s="91" t="str">
        <f t="shared" si="10"/>
        <v/>
      </c>
      <c r="V16" s="91" t="str">
        <f t="shared" si="10"/>
        <v/>
      </c>
      <c r="W16" s="91" t="str">
        <f t="shared" si="10"/>
        <v/>
      </c>
      <c r="X16" s="91" t="str">
        <f t="shared" si="10"/>
        <v/>
      </c>
      <c r="Y16" s="91" t="str">
        <f t="shared" si="10"/>
        <v/>
      </c>
      <c r="Z16" s="91" t="str">
        <f t="shared" si="10"/>
        <v/>
      </c>
      <c r="AA16" s="91" t="str">
        <f t="shared" si="10"/>
        <v/>
      </c>
      <c r="AB16" s="88"/>
    </row>
    <row r="17" spans="1:30" x14ac:dyDescent="0.25">
      <c r="A17" s="85" t="s">
        <v>163</v>
      </c>
      <c r="B17" s="86" t="s">
        <v>167</v>
      </c>
      <c r="C17" s="87">
        <v>58</v>
      </c>
      <c r="D17" s="87">
        <v>58</v>
      </c>
      <c r="E17" s="87">
        <f t="shared" si="1"/>
        <v>1</v>
      </c>
      <c r="F17" s="91" t="str">
        <f t="shared" si="4"/>
        <v/>
      </c>
      <c r="G17" s="91" t="str">
        <f t="shared" ref="G17:AA17" si="11">IF(AND($C17&gt;0,$D17&gt;=F$4,$C17&lt;G$4),"*","")</f>
        <v/>
      </c>
      <c r="H17" s="91" t="str">
        <f t="shared" si="11"/>
        <v/>
      </c>
      <c r="I17" s="91" t="str">
        <f t="shared" si="11"/>
        <v/>
      </c>
      <c r="J17" s="91" t="str">
        <f t="shared" si="11"/>
        <v/>
      </c>
      <c r="K17" s="91" t="str">
        <f t="shared" si="11"/>
        <v/>
      </c>
      <c r="L17" s="91" t="str">
        <f t="shared" si="11"/>
        <v/>
      </c>
      <c r="M17" s="91" t="str">
        <f t="shared" si="11"/>
        <v/>
      </c>
      <c r="N17" s="91" t="str">
        <f t="shared" si="11"/>
        <v>*</v>
      </c>
      <c r="O17" s="91" t="str">
        <f t="shared" si="11"/>
        <v/>
      </c>
      <c r="P17" s="91" t="str">
        <f t="shared" si="11"/>
        <v/>
      </c>
      <c r="Q17" s="91" t="str">
        <f t="shared" si="11"/>
        <v/>
      </c>
      <c r="R17" s="91" t="str">
        <f t="shared" si="11"/>
        <v/>
      </c>
      <c r="S17" s="91" t="str">
        <f t="shared" si="11"/>
        <v/>
      </c>
      <c r="T17" s="91" t="str">
        <f t="shared" si="11"/>
        <v/>
      </c>
      <c r="U17" s="91" t="str">
        <f t="shared" si="11"/>
        <v/>
      </c>
      <c r="V17" s="91" t="str">
        <f t="shared" si="11"/>
        <v/>
      </c>
      <c r="W17" s="91" t="str">
        <f t="shared" si="11"/>
        <v/>
      </c>
      <c r="X17" s="91" t="str">
        <f t="shared" si="11"/>
        <v/>
      </c>
      <c r="Y17" s="91" t="str">
        <f t="shared" si="11"/>
        <v/>
      </c>
      <c r="Z17" s="91" t="str">
        <f t="shared" si="11"/>
        <v/>
      </c>
      <c r="AA17" s="91" t="str">
        <f t="shared" si="11"/>
        <v/>
      </c>
      <c r="AB17" s="88"/>
    </row>
    <row r="18" spans="1:30" x14ac:dyDescent="0.25">
      <c r="A18" s="85" t="s">
        <v>164</v>
      </c>
      <c r="B18" s="86" t="s">
        <v>196</v>
      </c>
      <c r="C18" s="87">
        <f>D14</f>
        <v>46</v>
      </c>
      <c r="D18" s="87">
        <f>C18+30</f>
        <v>76</v>
      </c>
      <c r="E18" s="87">
        <f t="shared" si="1"/>
        <v>31</v>
      </c>
      <c r="F18" s="91" t="str">
        <f t="shared" si="4"/>
        <v/>
      </c>
      <c r="G18" s="91" t="str">
        <f t="shared" ref="G18:AA18" si="12">IF(AND($C18&gt;0,$D18&gt;=F$4,$C18&lt;G$4),"*","")</f>
        <v/>
      </c>
      <c r="H18" s="91" t="str">
        <f t="shared" si="12"/>
        <v/>
      </c>
      <c r="I18" s="91" t="str">
        <f t="shared" si="12"/>
        <v/>
      </c>
      <c r="J18" s="91" t="str">
        <f t="shared" si="12"/>
        <v/>
      </c>
      <c r="K18" s="91" t="str">
        <f t="shared" si="12"/>
        <v/>
      </c>
      <c r="L18" s="91" t="str">
        <f t="shared" si="12"/>
        <v>*</v>
      </c>
      <c r="M18" s="91" t="str">
        <f t="shared" si="12"/>
        <v>*</v>
      </c>
      <c r="N18" s="91" t="str">
        <f t="shared" si="12"/>
        <v>*</v>
      </c>
      <c r="O18" s="91" t="str">
        <f t="shared" si="12"/>
        <v>*</v>
      </c>
      <c r="P18" s="91" t="str">
        <f t="shared" si="12"/>
        <v>*</v>
      </c>
      <c r="Q18" s="91" t="str">
        <f t="shared" si="12"/>
        <v/>
      </c>
      <c r="R18" s="91" t="str">
        <f t="shared" si="12"/>
        <v/>
      </c>
      <c r="S18" s="91" t="str">
        <f t="shared" si="12"/>
        <v/>
      </c>
      <c r="T18" s="91" t="str">
        <f t="shared" si="12"/>
        <v/>
      </c>
      <c r="U18" s="91" t="str">
        <f t="shared" si="12"/>
        <v/>
      </c>
      <c r="V18" s="91" t="str">
        <f t="shared" si="12"/>
        <v/>
      </c>
      <c r="W18" s="91" t="str">
        <f t="shared" si="12"/>
        <v/>
      </c>
      <c r="X18" s="91" t="str">
        <f t="shared" si="12"/>
        <v/>
      </c>
      <c r="Y18" s="91" t="str">
        <f t="shared" si="12"/>
        <v/>
      </c>
      <c r="Z18" s="91" t="str">
        <f t="shared" si="12"/>
        <v/>
      </c>
      <c r="AA18" s="91" t="str">
        <f t="shared" si="12"/>
        <v/>
      </c>
      <c r="AB18" s="88"/>
      <c r="AD18" s="80"/>
    </row>
    <row r="19" spans="1:30" x14ac:dyDescent="0.25">
      <c r="A19" s="85" t="s">
        <v>169</v>
      </c>
      <c r="B19" s="86" t="s">
        <v>173</v>
      </c>
      <c r="C19" s="87">
        <f>D18+1</f>
        <v>77</v>
      </c>
      <c r="D19" s="87">
        <f>C19</f>
        <v>77</v>
      </c>
      <c r="E19" s="87">
        <f t="shared" si="1"/>
        <v>1</v>
      </c>
      <c r="F19" s="91" t="str">
        <f t="shared" si="4"/>
        <v/>
      </c>
      <c r="G19" s="91" t="str">
        <f t="shared" ref="G19:AA19" si="13">IF(AND($C19&gt;0,$D19&gt;=F$4,$C19&lt;G$4),"*","")</f>
        <v/>
      </c>
      <c r="H19" s="91" t="str">
        <f t="shared" si="13"/>
        <v/>
      </c>
      <c r="I19" s="91" t="str">
        <f t="shared" si="13"/>
        <v/>
      </c>
      <c r="J19" s="91" t="str">
        <f t="shared" si="13"/>
        <v/>
      </c>
      <c r="K19" s="91" t="str">
        <f t="shared" si="13"/>
        <v/>
      </c>
      <c r="L19" s="91" t="str">
        <f t="shared" si="13"/>
        <v/>
      </c>
      <c r="M19" s="91" t="str">
        <f t="shared" si="13"/>
        <v/>
      </c>
      <c r="N19" s="91" t="str">
        <f t="shared" si="13"/>
        <v/>
      </c>
      <c r="O19" s="91" t="str">
        <f t="shared" si="13"/>
        <v/>
      </c>
      <c r="P19" s="91" t="str">
        <f t="shared" si="13"/>
        <v/>
      </c>
      <c r="Q19" s="91" t="str">
        <f t="shared" si="13"/>
        <v>*</v>
      </c>
      <c r="R19" s="91" t="str">
        <f t="shared" si="13"/>
        <v/>
      </c>
      <c r="S19" s="91" t="str">
        <f t="shared" si="13"/>
        <v/>
      </c>
      <c r="T19" s="91" t="str">
        <f t="shared" si="13"/>
        <v/>
      </c>
      <c r="U19" s="91" t="str">
        <f t="shared" si="13"/>
        <v/>
      </c>
      <c r="V19" s="91" t="str">
        <f t="shared" si="13"/>
        <v/>
      </c>
      <c r="W19" s="91" t="str">
        <f t="shared" si="13"/>
        <v/>
      </c>
      <c r="X19" s="91" t="str">
        <f t="shared" si="13"/>
        <v/>
      </c>
      <c r="Y19" s="91" t="str">
        <f t="shared" si="13"/>
        <v/>
      </c>
      <c r="Z19" s="91" t="str">
        <f t="shared" si="13"/>
        <v/>
      </c>
      <c r="AA19" s="91" t="str">
        <f t="shared" si="13"/>
        <v/>
      </c>
      <c r="AB19" s="88"/>
    </row>
    <row r="20" spans="1:30" x14ac:dyDescent="0.25">
      <c r="A20" s="85" t="s">
        <v>170</v>
      </c>
      <c r="B20" s="86" t="s">
        <v>166</v>
      </c>
      <c r="C20" s="87">
        <f>D18+1</f>
        <v>77</v>
      </c>
      <c r="D20" s="87">
        <f>C20+10</f>
        <v>87</v>
      </c>
      <c r="E20" s="87">
        <f t="shared" si="1"/>
        <v>11</v>
      </c>
      <c r="F20" s="91" t="str">
        <f t="shared" si="4"/>
        <v/>
      </c>
      <c r="G20" s="91" t="str">
        <f t="shared" ref="G20:AA20" si="14">IF(AND($C20&gt;0,$D20&gt;=F$4,$C20&lt;G$4),"*","")</f>
        <v/>
      </c>
      <c r="H20" s="91" t="str">
        <f t="shared" si="14"/>
        <v/>
      </c>
      <c r="I20" s="91" t="str">
        <f t="shared" si="14"/>
        <v/>
      </c>
      <c r="J20" s="91" t="str">
        <f t="shared" si="14"/>
        <v/>
      </c>
      <c r="K20" s="91" t="str">
        <f t="shared" si="14"/>
        <v/>
      </c>
      <c r="L20" s="91" t="str">
        <f t="shared" si="14"/>
        <v/>
      </c>
      <c r="M20" s="91" t="str">
        <f t="shared" si="14"/>
        <v/>
      </c>
      <c r="N20" s="91" t="str">
        <f t="shared" si="14"/>
        <v/>
      </c>
      <c r="O20" s="91" t="str">
        <f t="shared" si="14"/>
        <v/>
      </c>
      <c r="P20" s="91" t="str">
        <f t="shared" si="14"/>
        <v/>
      </c>
      <c r="Q20" s="91" t="str">
        <f t="shared" si="14"/>
        <v>*</v>
      </c>
      <c r="R20" s="91" t="str">
        <f t="shared" si="14"/>
        <v>*</v>
      </c>
      <c r="S20" s="91" t="str">
        <f t="shared" si="14"/>
        <v/>
      </c>
      <c r="T20" s="91" t="str">
        <f t="shared" si="14"/>
        <v/>
      </c>
      <c r="U20" s="91" t="str">
        <f t="shared" si="14"/>
        <v/>
      </c>
      <c r="V20" s="91" t="str">
        <f t="shared" si="14"/>
        <v/>
      </c>
      <c r="W20" s="91" t="str">
        <f t="shared" si="14"/>
        <v/>
      </c>
      <c r="X20" s="91" t="str">
        <f t="shared" si="14"/>
        <v/>
      </c>
      <c r="Y20" s="91" t="str">
        <f t="shared" si="14"/>
        <v/>
      </c>
      <c r="Z20" s="91" t="str">
        <f t="shared" si="14"/>
        <v/>
      </c>
      <c r="AA20" s="91" t="str">
        <f t="shared" si="14"/>
        <v/>
      </c>
      <c r="AB20" s="88"/>
    </row>
    <row r="21" spans="1:30" x14ac:dyDescent="0.25">
      <c r="A21" s="85" t="s">
        <v>171</v>
      </c>
      <c r="B21" s="86" t="s">
        <v>197</v>
      </c>
      <c r="C21" s="87">
        <f>D18+1</f>
        <v>77</v>
      </c>
      <c r="D21" s="87">
        <f>C13+75</f>
        <v>106</v>
      </c>
      <c r="E21" s="87">
        <f t="shared" si="1"/>
        <v>30</v>
      </c>
      <c r="F21" s="91" t="str">
        <f t="shared" si="4"/>
        <v/>
      </c>
      <c r="G21" s="91" t="str">
        <f t="shared" ref="G21:AA22" si="15">IF(AND($C21&gt;0,$D21&gt;=F$4,$C21&lt;G$4),"*","")</f>
        <v/>
      </c>
      <c r="H21" s="91" t="str">
        <f t="shared" si="15"/>
        <v/>
      </c>
      <c r="I21" s="91" t="str">
        <f t="shared" si="15"/>
        <v/>
      </c>
      <c r="J21" s="91" t="str">
        <f t="shared" si="15"/>
        <v/>
      </c>
      <c r="K21" s="91" t="str">
        <f t="shared" si="15"/>
        <v/>
      </c>
      <c r="L21" s="91" t="str">
        <f t="shared" si="15"/>
        <v/>
      </c>
      <c r="M21" s="91" t="str">
        <f t="shared" si="15"/>
        <v/>
      </c>
      <c r="N21" s="91" t="str">
        <f t="shared" si="15"/>
        <v/>
      </c>
      <c r="O21" s="91" t="str">
        <f t="shared" si="15"/>
        <v/>
      </c>
      <c r="P21" s="91" t="str">
        <f t="shared" si="15"/>
        <v/>
      </c>
      <c r="Q21" s="91" t="str">
        <f t="shared" si="15"/>
        <v>*</v>
      </c>
      <c r="R21" s="91" t="str">
        <f t="shared" si="15"/>
        <v>*</v>
      </c>
      <c r="S21" s="91" t="str">
        <f t="shared" si="15"/>
        <v>*</v>
      </c>
      <c r="T21" s="91" t="str">
        <f t="shared" si="15"/>
        <v>*</v>
      </c>
      <c r="U21" s="91" t="str">
        <f t="shared" si="15"/>
        <v>*</v>
      </c>
      <c r="V21" s="91" t="str">
        <f t="shared" si="15"/>
        <v/>
      </c>
      <c r="W21" s="91" t="str">
        <f t="shared" si="15"/>
        <v/>
      </c>
      <c r="X21" s="91" t="str">
        <f t="shared" si="15"/>
        <v/>
      </c>
      <c r="Y21" s="91" t="str">
        <f t="shared" si="15"/>
        <v/>
      </c>
      <c r="Z21" s="91" t="str">
        <f t="shared" si="15"/>
        <v/>
      </c>
      <c r="AA21" s="91" t="str">
        <f t="shared" si="15"/>
        <v/>
      </c>
      <c r="AB21" s="88"/>
      <c r="AC21" s="80"/>
    </row>
    <row r="22" spans="1:30" x14ac:dyDescent="0.25">
      <c r="A22" s="85" t="s">
        <v>172</v>
      </c>
      <c r="B22" s="86" t="s">
        <v>166</v>
      </c>
      <c r="C22" s="87">
        <f>D21+1</f>
        <v>107</v>
      </c>
      <c r="D22" s="87">
        <f>C22+10</f>
        <v>117</v>
      </c>
      <c r="E22" s="87">
        <f t="shared" si="1"/>
        <v>11</v>
      </c>
      <c r="F22" s="91" t="str">
        <f t="shared" si="4"/>
        <v/>
      </c>
      <c r="G22" s="91" t="str">
        <f t="shared" si="15"/>
        <v/>
      </c>
      <c r="H22" s="91" t="str">
        <f t="shared" si="15"/>
        <v/>
      </c>
      <c r="I22" s="91" t="str">
        <f t="shared" si="15"/>
        <v/>
      </c>
      <c r="J22" s="91" t="str">
        <f t="shared" si="15"/>
        <v/>
      </c>
      <c r="K22" s="91" t="str">
        <f t="shared" si="15"/>
        <v/>
      </c>
      <c r="L22" s="91" t="str">
        <f t="shared" si="15"/>
        <v/>
      </c>
      <c r="M22" s="91" t="str">
        <f t="shared" si="15"/>
        <v/>
      </c>
      <c r="N22" s="91" t="str">
        <f t="shared" si="15"/>
        <v/>
      </c>
      <c r="O22" s="91" t="str">
        <f t="shared" si="15"/>
        <v/>
      </c>
      <c r="P22" s="91" t="str">
        <f t="shared" si="15"/>
        <v/>
      </c>
      <c r="Q22" s="91" t="str">
        <f t="shared" si="15"/>
        <v/>
      </c>
      <c r="R22" s="91" t="str">
        <f t="shared" si="15"/>
        <v/>
      </c>
      <c r="S22" s="91" t="str">
        <f t="shared" si="15"/>
        <v/>
      </c>
      <c r="T22" s="91" t="str">
        <f t="shared" si="15"/>
        <v/>
      </c>
      <c r="U22" s="91" t="str">
        <f t="shared" si="15"/>
        <v>*</v>
      </c>
      <c r="V22" s="91" t="str">
        <f t="shared" si="15"/>
        <v>*</v>
      </c>
      <c r="W22" s="91" t="str">
        <f t="shared" si="15"/>
        <v/>
      </c>
      <c r="X22" s="91" t="str">
        <f t="shared" si="15"/>
        <v/>
      </c>
      <c r="Y22" s="91" t="str">
        <f t="shared" si="15"/>
        <v/>
      </c>
      <c r="Z22" s="91" t="str">
        <f t="shared" si="15"/>
        <v/>
      </c>
      <c r="AA22" s="91" t="str">
        <f t="shared" si="15"/>
        <v/>
      </c>
      <c r="AB22" s="88"/>
    </row>
    <row r="23" spans="1:30" ht="24" x14ac:dyDescent="0.25">
      <c r="A23" s="82">
        <v>3</v>
      </c>
      <c r="B23" s="83" t="str">
        <f>'Planilha Sintética'!E28</f>
        <v>ELABORAÇÃO DE PLANILHA ORÇAMENTÁRIA E CRONOGRAMA FÍSICO-FINANCEIRO</v>
      </c>
      <c r="C23" s="84">
        <f>C25</f>
        <v>100</v>
      </c>
      <c r="D23" s="84">
        <f>D27</f>
        <v>150</v>
      </c>
      <c r="E23" s="84">
        <f t="shared" si="1"/>
        <v>51</v>
      </c>
      <c r="F23" s="90" t="str">
        <f t="shared" ref="F23:AA23" si="16">IF(AND($C23&gt;0,$D23&gt;=E$4,$C23&lt;F$4),"-","")</f>
        <v/>
      </c>
      <c r="G23" s="90" t="str">
        <f t="shared" si="16"/>
        <v/>
      </c>
      <c r="H23" s="90" t="str">
        <f t="shared" si="16"/>
        <v/>
      </c>
      <c r="I23" s="90" t="str">
        <f t="shared" si="16"/>
        <v/>
      </c>
      <c r="J23" s="90" t="str">
        <f t="shared" si="16"/>
        <v/>
      </c>
      <c r="K23" s="90" t="str">
        <f t="shared" si="16"/>
        <v/>
      </c>
      <c r="L23" s="90" t="str">
        <f t="shared" si="16"/>
        <v/>
      </c>
      <c r="M23" s="90" t="str">
        <f t="shared" si="16"/>
        <v/>
      </c>
      <c r="N23" s="90" t="str">
        <f t="shared" si="16"/>
        <v/>
      </c>
      <c r="O23" s="90" t="str">
        <f t="shared" si="16"/>
        <v/>
      </c>
      <c r="P23" s="90" t="str">
        <f t="shared" si="16"/>
        <v/>
      </c>
      <c r="Q23" s="90" t="str">
        <f t="shared" si="16"/>
        <v/>
      </c>
      <c r="R23" s="90" t="str">
        <f t="shared" si="16"/>
        <v/>
      </c>
      <c r="S23" s="90" t="str">
        <f t="shared" si="16"/>
        <v/>
      </c>
      <c r="T23" s="90" t="str">
        <f t="shared" si="16"/>
        <v>-</v>
      </c>
      <c r="U23" s="90" t="str">
        <f t="shared" si="16"/>
        <v>-</v>
      </c>
      <c r="V23" s="90" t="str">
        <f t="shared" si="16"/>
        <v>-</v>
      </c>
      <c r="W23" s="90" t="str">
        <f t="shared" si="16"/>
        <v>-</v>
      </c>
      <c r="X23" s="90" t="str">
        <f t="shared" si="16"/>
        <v>-</v>
      </c>
      <c r="Y23" s="90" t="str">
        <f t="shared" si="16"/>
        <v>-</v>
      </c>
      <c r="Z23" s="90" t="str">
        <f t="shared" si="16"/>
        <v>-</v>
      </c>
      <c r="AA23" s="90" t="str">
        <f t="shared" si="16"/>
        <v>-</v>
      </c>
      <c r="AB23" s="88"/>
      <c r="AC23" s="80"/>
    </row>
    <row r="24" spans="1:30" hidden="1" x14ac:dyDescent="0.25">
      <c r="A24" s="85">
        <v>13</v>
      </c>
      <c r="B24" s="86"/>
      <c r="C24" s="87">
        <v>1</v>
      </c>
      <c r="D24" s="87">
        <v>30</v>
      </c>
      <c r="E24" s="87">
        <f t="shared" si="1"/>
        <v>30</v>
      </c>
      <c r="F24" s="89" t="str">
        <f t="shared" si="4"/>
        <v>*</v>
      </c>
      <c r="G24" s="89" t="str">
        <f t="shared" ref="G24:AA24" si="17">IF(AND($C24&gt;0,$D24&gt;=F$4,$C24&lt;G$4),"*","")</f>
        <v>*</v>
      </c>
      <c r="H24" s="89" t="str">
        <f t="shared" si="17"/>
        <v>*</v>
      </c>
      <c r="I24" s="89" t="str">
        <f t="shared" si="17"/>
        <v>*</v>
      </c>
      <c r="J24" s="89" t="str">
        <f t="shared" si="17"/>
        <v>*</v>
      </c>
      <c r="K24" s="89" t="str">
        <f t="shared" si="17"/>
        <v/>
      </c>
      <c r="L24" s="89" t="str">
        <f t="shared" si="17"/>
        <v/>
      </c>
      <c r="M24" s="89" t="str">
        <f t="shared" si="17"/>
        <v/>
      </c>
      <c r="N24" s="89" t="str">
        <f t="shared" si="17"/>
        <v/>
      </c>
      <c r="O24" s="89" t="str">
        <f t="shared" si="17"/>
        <v/>
      </c>
      <c r="P24" s="89" t="str">
        <f t="shared" si="17"/>
        <v/>
      </c>
      <c r="Q24" s="89" t="str">
        <f t="shared" si="17"/>
        <v/>
      </c>
      <c r="R24" s="89" t="str">
        <f t="shared" si="17"/>
        <v/>
      </c>
      <c r="S24" s="89" t="str">
        <f t="shared" si="17"/>
        <v/>
      </c>
      <c r="T24" s="89" t="str">
        <f t="shared" si="17"/>
        <v/>
      </c>
      <c r="U24" s="89" t="str">
        <f t="shared" si="17"/>
        <v/>
      </c>
      <c r="V24" s="89" t="str">
        <f t="shared" si="17"/>
        <v/>
      </c>
      <c r="W24" s="89" t="str">
        <f t="shared" si="17"/>
        <v/>
      </c>
      <c r="X24" s="89" t="str">
        <f t="shared" si="17"/>
        <v/>
      </c>
      <c r="Y24" s="89" t="str">
        <f t="shared" si="17"/>
        <v/>
      </c>
      <c r="Z24" s="89" t="str">
        <f t="shared" si="17"/>
        <v/>
      </c>
      <c r="AA24" s="89" t="str">
        <f t="shared" si="17"/>
        <v/>
      </c>
      <c r="AB24" s="88"/>
    </row>
    <row r="25" spans="1:30" ht="24" x14ac:dyDescent="0.25">
      <c r="A25" s="85" t="s">
        <v>85</v>
      </c>
      <c r="B25" s="86" t="s">
        <v>190</v>
      </c>
      <c r="C25" s="87">
        <v>100</v>
      </c>
      <c r="D25" s="87">
        <f>C25+30</f>
        <v>130</v>
      </c>
      <c r="E25" s="87">
        <f t="shared" si="1"/>
        <v>31</v>
      </c>
      <c r="F25" s="91" t="str">
        <f t="shared" si="4"/>
        <v/>
      </c>
      <c r="G25" s="91" t="str">
        <f t="shared" ref="G25:AA26" si="18">IF(AND($C25&gt;0,$D25&gt;=F$4,$C25&lt;G$4),"*","")</f>
        <v/>
      </c>
      <c r="H25" s="91" t="str">
        <f t="shared" si="18"/>
        <v/>
      </c>
      <c r="I25" s="91" t="str">
        <f t="shared" si="18"/>
        <v/>
      </c>
      <c r="J25" s="91" t="str">
        <f t="shared" si="18"/>
        <v/>
      </c>
      <c r="K25" s="91" t="str">
        <f t="shared" si="18"/>
        <v/>
      </c>
      <c r="L25" s="91" t="str">
        <f t="shared" si="18"/>
        <v/>
      </c>
      <c r="M25" s="91" t="str">
        <f t="shared" si="18"/>
        <v/>
      </c>
      <c r="N25" s="91" t="str">
        <f t="shared" si="18"/>
        <v/>
      </c>
      <c r="O25" s="91" t="str">
        <f t="shared" si="18"/>
        <v/>
      </c>
      <c r="P25" s="91" t="str">
        <f t="shared" si="18"/>
        <v/>
      </c>
      <c r="Q25" s="91" t="str">
        <f t="shared" si="18"/>
        <v/>
      </c>
      <c r="R25" s="91" t="str">
        <f t="shared" si="18"/>
        <v/>
      </c>
      <c r="S25" s="91" t="str">
        <f t="shared" si="18"/>
        <v/>
      </c>
      <c r="T25" s="91" t="str">
        <f t="shared" si="18"/>
        <v>*</v>
      </c>
      <c r="U25" s="91" t="str">
        <f t="shared" si="18"/>
        <v>*</v>
      </c>
      <c r="V25" s="91" t="str">
        <f t="shared" si="18"/>
        <v>*</v>
      </c>
      <c r="W25" s="91" t="str">
        <f t="shared" si="18"/>
        <v>*</v>
      </c>
      <c r="X25" s="91" t="str">
        <f t="shared" si="18"/>
        <v>*</v>
      </c>
      <c r="Y25" s="91" t="str">
        <f t="shared" si="18"/>
        <v/>
      </c>
      <c r="Z25" s="91" t="str">
        <f t="shared" si="18"/>
        <v/>
      </c>
      <c r="AA25" s="91" t="str">
        <f t="shared" si="18"/>
        <v/>
      </c>
      <c r="AB25" s="88"/>
    </row>
    <row r="26" spans="1:30" x14ac:dyDescent="0.25">
      <c r="A26" s="85" t="s">
        <v>174</v>
      </c>
      <c r="B26" s="86" t="s">
        <v>166</v>
      </c>
      <c r="C26" s="87">
        <f>D25+1</f>
        <v>131</v>
      </c>
      <c r="D26" s="87">
        <f>C26+10</f>
        <v>141</v>
      </c>
      <c r="E26" s="87">
        <f t="shared" si="1"/>
        <v>11</v>
      </c>
      <c r="F26" s="91" t="str">
        <f t="shared" si="4"/>
        <v/>
      </c>
      <c r="G26" s="91" t="str">
        <f t="shared" si="18"/>
        <v/>
      </c>
      <c r="H26" s="91" t="str">
        <f t="shared" si="18"/>
        <v/>
      </c>
      <c r="I26" s="91" t="str">
        <f t="shared" si="18"/>
        <v/>
      </c>
      <c r="J26" s="91" t="str">
        <f t="shared" si="18"/>
        <v/>
      </c>
      <c r="K26" s="91" t="str">
        <f t="shared" si="18"/>
        <v/>
      </c>
      <c r="L26" s="91" t="str">
        <f t="shared" si="18"/>
        <v/>
      </c>
      <c r="M26" s="91" t="str">
        <f t="shared" si="18"/>
        <v/>
      </c>
      <c r="N26" s="91" t="str">
        <f t="shared" si="18"/>
        <v/>
      </c>
      <c r="O26" s="91" t="str">
        <f t="shared" si="18"/>
        <v/>
      </c>
      <c r="P26" s="91" t="str">
        <f t="shared" si="18"/>
        <v/>
      </c>
      <c r="Q26" s="91" t="str">
        <f t="shared" si="18"/>
        <v/>
      </c>
      <c r="R26" s="91" t="str">
        <f t="shared" si="18"/>
        <v/>
      </c>
      <c r="S26" s="91" t="str">
        <f t="shared" si="18"/>
        <v/>
      </c>
      <c r="T26" s="91" t="str">
        <f t="shared" si="18"/>
        <v/>
      </c>
      <c r="U26" s="91" t="str">
        <f t="shared" si="18"/>
        <v/>
      </c>
      <c r="V26" s="91" t="str">
        <f t="shared" si="18"/>
        <v/>
      </c>
      <c r="W26" s="91" t="str">
        <f t="shared" si="18"/>
        <v/>
      </c>
      <c r="X26" s="91" t="str">
        <f t="shared" si="18"/>
        <v>*</v>
      </c>
      <c r="Y26" s="91" t="str">
        <f t="shared" si="18"/>
        <v>*</v>
      </c>
      <c r="Z26" s="91" t="str">
        <f t="shared" si="18"/>
        <v>*</v>
      </c>
      <c r="AA26" s="91" t="str">
        <f t="shared" si="18"/>
        <v/>
      </c>
      <c r="AB26" s="88"/>
    </row>
    <row r="27" spans="1:30" x14ac:dyDescent="0.25">
      <c r="A27" s="85" t="s">
        <v>175</v>
      </c>
      <c r="B27" s="86" t="s">
        <v>176</v>
      </c>
      <c r="C27" s="87">
        <f>D26</f>
        <v>141</v>
      </c>
      <c r="D27" s="87">
        <v>150</v>
      </c>
      <c r="E27" s="87">
        <f t="shared" si="1"/>
        <v>10</v>
      </c>
      <c r="F27" s="91" t="str">
        <f t="shared" si="4"/>
        <v/>
      </c>
      <c r="G27" s="91" t="str">
        <f t="shared" ref="G27:AA27" si="19">IF(AND($C27&gt;0,$D27&gt;=F$4,$C27&lt;G$4),"*","")</f>
        <v/>
      </c>
      <c r="H27" s="91" t="str">
        <f t="shared" si="19"/>
        <v/>
      </c>
      <c r="I27" s="91" t="str">
        <f t="shared" si="19"/>
        <v/>
      </c>
      <c r="J27" s="91" t="str">
        <f t="shared" si="19"/>
        <v/>
      </c>
      <c r="K27" s="91" t="str">
        <f t="shared" si="19"/>
        <v/>
      </c>
      <c r="L27" s="91" t="str">
        <f t="shared" si="19"/>
        <v/>
      </c>
      <c r="M27" s="91" t="str">
        <f t="shared" si="19"/>
        <v/>
      </c>
      <c r="N27" s="91" t="str">
        <f t="shared" si="19"/>
        <v/>
      </c>
      <c r="O27" s="91" t="str">
        <f t="shared" si="19"/>
        <v/>
      </c>
      <c r="P27" s="91" t="str">
        <f t="shared" si="19"/>
        <v/>
      </c>
      <c r="Q27" s="91" t="str">
        <f t="shared" si="19"/>
        <v/>
      </c>
      <c r="R27" s="91" t="str">
        <f t="shared" si="19"/>
        <v/>
      </c>
      <c r="S27" s="91" t="str">
        <f t="shared" si="19"/>
        <v/>
      </c>
      <c r="T27" s="91" t="str">
        <f t="shared" si="19"/>
        <v/>
      </c>
      <c r="U27" s="91" t="str">
        <f t="shared" si="19"/>
        <v/>
      </c>
      <c r="V27" s="91" t="str">
        <f t="shared" si="19"/>
        <v/>
      </c>
      <c r="W27" s="91" t="str">
        <f t="shared" si="19"/>
        <v/>
      </c>
      <c r="X27" s="91" t="str">
        <f t="shared" si="19"/>
        <v/>
      </c>
      <c r="Y27" s="91" t="str">
        <f t="shared" si="19"/>
        <v/>
      </c>
      <c r="Z27" s="91" t="str">
        <f t="shared" si="19"/>
        <v>*</v>
      </c>
      <c r="AA27" s="91" t="str">
        <f t="shared" si="19"/>
        <v>*</v>
      </c>
      <c r="AB27" s="88"/>
    </row>
    <row r="28" spans="1:30" x14ac:dyDescent="0.25">
      <c r="A28" s="82">
        <v>4</v>
      </c>
      <c r="B28" s="83" t="str">
        <f>'Planilha Sintética'!E31</f>
        <v>OUTROS SERVIÇOS</v>
      </c>
      <c r="C28" s="84">
        <f>C29</f>
        <v>3</v>
      </c>
      <c r="D28" s="84">
        <f>D30</f>
        <v>18</v>
      </c>
      <c r="E28" s="84">
        <f t="shared" si="1"/>
        <v>16</v>
      </c>
      <c r="F28" s="90" t="str">
        <f t="shared" ref="F28:AA28" si="20">IF(AND($C28&gt;0,$D28&gt;=E$4,$C28&lt;F$4),"-","")</f>
        <v>-</v>
      </c>
      <c r="G28" s="90" t="str">
        <f t="shared" si="20"/>
        <v>-</v>
      </c>
      <c r="H28" s="90" t="str">
        <f t="shared" si="20"/>
        <v>-</v>
      </c>
      <c r="I28" s="90" t="str">
        <f t="shared" si="20"/>
        <v/>
      </c>
      <c r="J28" s="90" t="str">
        <f t="shared" si="20"/>
        <v/>
      </c>
      <c r="K28" s="90" t="str">
        <f t="shared" si="20"/>
        <v/>
      </c>
      <c r="L28" s="90" t="str">
        <f t="shared" si="20"/>
        <v/>
      </c>
      <c r="M28" s="90" t="str">
        <f t="shared" si="20"/>
        <v/>
      </c>
      <c r="N28" s="90" t="str">
        <f t="shared" si="20"/>
        <v/>
      </c>
      <c r="O28" s="90" t="str">
        <f t="shared" si="20"/>
        <v/>
      </c>
      <c r="P28" s="90" t="str">
        <f t="shared" si="20"/>
        <v/>
      </c>
      <c r="Q28" s="90" t="str">
        <f t="shared" si="20"/>
        <v/>
      </c>
      <c r="R28" s="90" t="str">
        <f t="shared" si="20"/>
        <v/>
      </c>
      <c r="S28" s="90" t="str">
        <f t="shared" si="20"/>
        <v/>
      </c>
      <c r="T28" s="90" t="str">
        <f t="shared" si="20"/>
        <v/>
      </c>
      <c r="U28" s="90" t="str">
        <f t="shared" si="20"/>
        <v/>
      </c>
      <c r="V28" s="90" t="str">
        <f t="shared" si="20"/>
        <v/>
      </c>
      <c r="W28" s="90" t="str">
        <f t="shared" si="20"/>
        <v/>
      </c>
      <c r="X28" s="90" t="str">
        <f t="shared" si="20"/>
        <v/>
      </c>
      <c r="Y28" s="90" t="str">
        <f t="shared" si="20"/>
        <v/>
      </c>
      <c r="Z28" s="90" t="str">
        <f t="shared" si="20"/>
        <v/>
      </c>
      <c r="AA28" s="90" t="str">
        <f t="shared" si="20"/>
        <v/>
      </c>
      <c r="AB28" s="88"/>
    </row>
    <row r="29" spans="1:30" x14ac:dyDescent="0.25">
      <c r="A29" s="85" t="s">
        <v>87</v>
      </c>
      <c r="B29" s="86" t="s">
        <v>177</v>
      </c>
      <c r="C29" s="87">
        <v>3</v>
      </c>
      <c r="D29" s="87">
        <v>7</v>
      </c>
      <c r="E29" s="87">
        <f t="shared" si="1"/>
        <v>5</v>
      </c>
      <c r="F29" s="91" t="str">
        <f t="shared" si="4"/>
        <v>*</v>
      </c>
      <c r="G29" s="91" t="str">
        <f t="shared" ref="G29:AA30" si="21">IF(AND($C29&gt;0,$D29&gt;=F$4,$C29&lt;G$4),"*","")</f>
        <v>*</v>
      </c>
      <c r="H29" s="91" t="str">
        <f t="shared" si="21"/>
        <v/>
      </c>
      <c r="I29" s="91" t="str">
        <f t="shared" si="21"/>
        <v/>
      </c>
      <c r="J29" s="91" t="str">
        <f t="shared" si="21"/>
        <v/>
      </c>
      <c r="K29" s="91" t="str">
        <f t="shared" si="21"/>
        <v/>
      </c>
      <c r="L29" s="91" t="str">
        <f t="shared" si="21"/>
        <v/>
      </c>
      <c r="M29" s="91" t="str">
        <f t="shared" si="21"/>
        <v/>
      </c>
      <c r="N29" s="91" t="str">
        <f t="shared" si="21"/>
        <v/>
      </c>
      <c r="O29" s="91" t="str">
        <f t="shared" si="21"/>
        <v/>
      </c>
      <c r="P29" s="91" t="str">
        <f t="shared" si="21"/>
        <v/>
      </c>
      <c r="Q29" s="91" t="str">
        <f t="shared" si="21"/>
        <v/>
      </c>
      <c r="R29" s="91" t="str">
        <f t="shared" si="21"/>
        <v/>
      </c>
      <c r="S29" s="91" t="str">
        <f t="shared" si="21"/>
        <v/>
      </c>
      <c r="T29" s="91" t="str">
        <f t="shared" si="21"/>
        <v/>
      </c>
      <c r="U29" s="91" t="str">
        <f t="shared" si="21"/>
        <v/>
      </c>
      <c r="V29" s="91" t="str">
        <f t="shared" si="21"/>
        <v/>
      </c>
      <c r="W29" s="91" t="str">
        <f t="shared" si="21"/>
        <v/>
      </c>
      <c r="X29" s="91" t="str">
        <f t="shared" si="21"/>
        <v/>
      </c>
      <c r="Y29" s="91" t="str">
        <f t="shared" si="21"/>
        <v/>
      </c>
      <c r="Z29" s="91" t="str">
        <f t="shared" si="21"/>
        <v/>
      </c>
      <c r="AA29" s="91" t="str">
        <f t="shared" si="21"/>
        <v/>
      </c>
      <c r="AB29" s="88"/>
    </row>
    <row r="30" spans="1:30" x14ac:dyDescent="0.25">
      <c r="A30" s="85" t="s">
        <v>178</v>
      </c>
      <c r="B30" s="86" t="s">
        <v>166</v>
      </c>
      <c r="C30" s="87">
        <f>D29+1</f>
        <v>8</v>
      </c>
      <c r="D30" s="87">
        <f>C30+10</f>
        <v>18</v>
      </c>
      <c r="E30" s="87">
        <f t="shared" si="1"/>
        <v>11</v>
      </c>
      <c r="F30" s="91" t="str">
        <f t="shared" si="4"/>
        <v/>
      </c>
      <c r="G30" s="91" t="str">
        <f t="shared" si="21"/>
        <v>*</v>
      </c>
      <c r="H30" s="91" t="str">
        <f t="shared" si="21"/>
        <v>*</v>
      </c>
      <c r="I30" s="91" t="str">
        <f t="shared" si="21"/>
        <v/>
      </c>
      <c r="J30" s="91" t="str">
        <f t="shared" si="21"/>
        <v/>
      </c>
      <c r="K30" s="91" t="str">
        <f t="shared" si="21"/>
        <v/>
      </c>
      <c r="L30" s="91" t="str">
        <f t="shared" si="21"/>
        <v/>
      </c>
      <c r="M30" s="91" t="str">
        <f t="shared" si="21"/>
        <v/>
      </c>
      <c r="N30" s="91" t="str">
        <f t="shared" si="21"/>
        <v/>
      </c>
      <c r="O30" s="91" t="str">
        <f t="shared" si="21"/>
        <v/>
      </c>
      <c r="P30" s="91" t="str">
        <f t="shared" si="21"/>
        <v/>
      </c>
      <c r="Q30" s="91" t="str">
        <f t="shared" si="21"/>
        <v/>
      </c>
      <c r="R30" s="91" t="str">
        <f t="shared" si="21"/>
        <v/>
      </c>
      <c r="S30" s="91" t="str">
        <f t="shared" si="21"/>
        <v/>
      </c>
      <c r="T30" s="91" t="str">
        <f t="shared" si="21"/>
        <v/>
      </c>
      <c r="U30" s="91" t="str">
        <f t="shared" si="21"/>
        <v/>
      </c>
      <c r="V30" s="91" t="str">
        <f t="shared" si="21"/>
        <v/>
      </c>
      <c r="W30" s="91" t="str">
        <f t="shared" si="21"/>
        <v/>
      </c>
      <c r="X30" s="91" t="str">
        <f t="shared" si="21"/>
        <v/>
      </c>
      <c r="Y30" s="91" t="str">
        <f t="shared" si="21"/>
        <v/>
      </c>
      <c r="Z30" s="91" t="str">
        <f t="shared" si="21"/>
        <v/>
      </c>
      <c r="AA30" s="91" t="str">
        <f t="shared" si="21"/>
        <v/>
      </c>
      <c r="AB30" s="88"/>
    </row>
    <row r="31" spans="1:30" ht="17.25" customHeight="1" x14ac:dyDescent="0.25">
      <c r="A31" s="184" t="s">
        <v>194</v>
      </c>
      <c r="B31" s="184"/>
      <c r="C31" s="184"/>
      <c r="D31" s="184"/>
      <c r="E31" s="184"/>
      <c r="F31" s="184"/>
      <c r="G31" s="184"/>
      <c r="H31" s="184"/>
      <c r="I31" s="184"/>
      <c r="J31" s="184"/>
      <c r="K31" s="184"/>
      <c r="L31" s="184"/>
      <c r="M31" s="184"/>
      <c r="N31" s="184"/>
      <c r="O31" s="184"/>
      <c r="P31" s="184"/>
      <c r="Q31" s="184"/>
      <c r="R31" s="184"/>
      <c r="S31" s="184"/>
      <c r="T31" s="184"/>
      <c r="U31" s="184"/>
      <c r="V31" s="184"/>
      <c r="W31" s="184"/>
      <c r="X31" s="184"/>
      <c r="Y31" s="184"/>
      <c r="Z31" s="184"/>
      <c r="AA31" s="184"/>
    </row>
    <row r="32" spans="1:30" ht="50.25" customHeight="1" x14ac:dyDescent="0.25">
      <c r="B32" s="105" t="s">
        <v>154</v>
      </c>
      <c r="C32" s="105"/>
      <c r="D32" s="105"/>
    </row>
    <row r="33" spans="2:4" x14ac:dyDescent="0.25">
      <c r="B33" s="105" t="s">
        <v>225</v>
      </c>
      <c r="C33" s="105"/>
      <c r="D33" s="105"/>
    </row>
    <row r="34" spans="2:4" x14ac:dyDescent="0.25">
      <c r="B34" s="105" t="s">
        <v>226</v>
      </c>
      <c r="C34" s="105"/>
      <c r="D34" s="105"/>
    </row>
    <row r="35" spans="2:4" x14ac:dyDescent="0.25">
      <c r="B35" s="105" t="s">
        <v>227</v>
      </c>
      <c r="C35" s="105"/>
      <c r="D35" s="105"/>
    </row>
  </sheetData>
  <mergeCells count="14">
    <mergeCell ref="B32:D32"/>
    <mergeCell ref="B33:D33"/>
    <mergeCell ref="B34:D34"/>
    <mergeCell ref="B35:D35"/>
    <mergeCell ref="A1:B1"/>
    <mergeCell ref="C1:AA1"/>
    <mergeCell ref="A31:AA31"/>
    <mergeCell ref="F3:AA3"/>
    <mergeCell ref="A2:AA2"/>
    <mergeCell ref="E3:E4"/>
    <mergeCell ref="A3:A4"/>
    <mergeCell ref="B3:B4"/>
    <mergeCell ref="C3:C4"/>
    <mergeCell ref="D3:D4"/>
  </mergeCells>
  <phoneticPr fontId="30" type="noConversion"/>
  <conditionalFormatting sqref="F5:AA30">
    <cfRule type="cellIs" dxfId="1" priority="1" operator="equal">
      <formula>"-"</formula>
    </cfRule>
    <cfRule type="cellIs" dxfId="0" priority="3" operator="equal">
      <formula>"*"</formula>
    </cfRule>
  </conditionalFormatting>
  <pageMargins left="0.23622047244094491" right="0.23622047244094491" top="0.74803149606299213" bottom="0.74803149606299213" header="0.31496062992125984" footer="0.31496062992125984"/>
  <pageSetup paperSize="9" scale="85" orientation="landscape" r:id="rId1"/>
  <ignoredErrors>
    <ignoredError sqref="F13 G13:AA13 F23:AA23 F28:AA28"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7" tint="0.79998168889431442"/>
    <pageSetUpPr fitToPage="1"/>
  </sheetPr>
  <dimension ref="A1:Y37"/>
  <sheetViews>
    <sheetView topLeftCell="A22" zoomScale="85" zoomScaleNormal="85" workbookViewId="0">
      <selection activeCell="T31" sqref="T31"/>
    </sheetView>
  </sheetViews>
  <sheetFormatPr defaultRowHeight="15" x14ac:dyDescent="0.25"/>
  <cols>
    <col min="1" max="1" width="3.28515625" bestFit="1" customWidth="1"/>
    <col min="3" max="3" width="16.42578125" customWidth="1"/>
    <col min="4" max="4" width="11" customWidth="1"/>
    <col min="5" max="5" width="10.7109375" customWidth="1"/>
    <col min="6" max="6" width="11.42578125" customWidth="1"/>
    <col min="7" max="7" width="26.5703125" customWidth="1"/>
    <col min="13" max="13" width="4.28515625" customWidth="1"/>
    <col min="14" max="14" width="3.28515625" bestFit="1" customWidth="1"/>
    <col min="15" max="15" width="12.28515625" customWidth="1"/>
    <col min="16" max="16" width="12.7109375" customWidth="1"/>
    <col min="17" max="17" width="10.5703125" customWidth="1"/>
    <col min="18" max="18" width="10.85546875" customWidth="1"/>
    <col min="19" max="19" width="10.5703125" customWidth="1"/>
    <col min="20" max="20" width="26" bestFit="1" customWidth="1"/>
  </cols>
  <sheetData>
    <row r="1" spans="1:25" ht="52.5" customHeight="1" thickBot="1" x14ac:dyDescent="0.3">
      <c r="A1" s="279" t="s">
        <v>74</v>
      </c>
      <c r="B1" s="280"/>
      <c r="C1" s="281"/>
      <c r="D1" s="199" t="s">
        <v>113</v>
      </c>
      <c r="E1" s="199"/>
      <c r="F1" s="199"/>
      <c r="G1" s="199"/>
      <c r="H1" s="199"/>
      <c r="I1" s="199"/>
      <c r="J1" s="199"/>
      <c r="K1" s="199"/>
      <c r="L1" s="200"/>
    </row>
    <row r="2" spans="1:25" ht="21.75" thickBot="1" x14ac:dyDescent="0.4">
      <c r="A2" s="204" t="s">
        <v>27</v>
      </c>
      <c r="B2" s="205"/>
      <c r="C2" s="205"/>
      <c r="D2" s="205"/>
      <c r="E2" s="205"/>
      <c r="F2" s="205"/>
      <c r="G2" s="205"/>
      <c r="H2" s="205"/>
      <c r="I2" s="205"/>
      <c r="J2" s="205"/>
      <c r="K2" s="205"/>
      <c r="L2" s="206"/>
      <c r="N2" s="207" t="s">
        <v>28</v>
      </c>
      <c r="O2" s="208"/>
      <c r="P2" s="208"/>
      <c r="Q2" s="208"/>
      <c r="R2" s="208"/>
      <c r="S2" s="208"/>
      <c r="T2" s="208"/>
      <c r="U2" s="208"/>
      <c r="V2" s="208"/>
      <c r="W2" s="208"/>
      <c r="X2" s="208"/>
      <c r="Y2" s="209"/>
    </row>
    <row r="3" spans="1:25" ht="27.75" customHeight="1" x14ac:dyDescent="0.25">
      <c r="A3" s="210" t="s">
        <v>155</v>
      </c>
      <c r="B3" s="211"/>
      <c r="C3" s="211"/>
      <c r="D3" s="211"/>
      <c r="E3" s="211"/>
      <c r="F3" s="211"/>
      <c r="G3" s="211"/>
      <c r="H3" s="212"/>
      <c r="I3" s="212"/>
      <c r="J3" s="212"/>
      <c r="K3" s="212"/>
      <c r="L3" s="213"/>
      <c r="N3" s="210" t="s">
        <v>155</v>
      </c>
      <c r="O3" s="211"/>
      <c r="P3" s="211"/>
      <c r="Q3" s="211"/>
      <c r="R3" s="211"/>
      <c r="S3" s="211"/>
      <c r="T3" s="211"/>
      <c r="U3" s="212"/>
      <c r="V3" s="212"/>
      <c r="W3" s="212"/>
      <c r="X3" s="212"/>
      <c r="Y3" s="213"/>
    </row>
    <row r="4" spans="1:25" ht="27" customHeight="1" x14ac:dyDescent="0.25">
      <c r="A4" s="191" t="s">
        <v>121</v>
      </c>
      <c r="B4" s="192"/>
      <c r="C4" s="192"/>
      <c r="D4" s="192"/>
      <c r="E4" s="192"/>
      <c r="F4" s="192"/>
      <c r="G4" s="193"/>
      <c r="H4" s="214" t="s">
        <v>124</v>
      </c>
      <c r="I4" s="215"/>
      <c r="J4" s="215"/>
      <c r="K4" s="215"/>
      <c r="L4" s="216"/>
      <c r="N4" s="191" t="s">
        <v>121</v>
      </c>
      <c r="O4" s="192"/>
      <c r="P4" s="192"/>
      <c r="Q4" s="192"/>
      <c r="R4" s="192"/>
      <c r="S4" s="192"/>
      <c r="T4" s="193"/>
      <c r="U4" s="217" t="s">
        <v>124</v>
      </c>
      <c r="V4" s="218"/>
      <c r="W4" s="218"/>
      <c r="X4" s="218"/>
      <c r="Y4" s="219"/>
    </row>
    <row r="5" spans="1:25" ht="16.5" customHeight="1" x14ac:dyDescent="0.25">
      <c r="A5" s="194" t="e">
        <f>#REF!</f>
        <v>#REF!</v>
      </c>
      <c r="B5" s="195"/>
      <c r="C5" s="195"/>
      <c r="D5" s="195"/>
      <c r="E5" s="195"/>
      <c r="F5" s="195"/>
      <c r="G5" s="196"/>
      <c r="H5" s="192" t="str">
        <f>"Município Aplicável:"&amp;""</f>
        <v>Município Aplicável:</v>
      </c>
      <c r="I5" s="220"/>
      <c r="J5" s="220"/>
      <c r="K5" s="220"/>
      <c r="L5" s="221"/>
      <c r="N5" s="194" t="e">
        <f>#REF!</f>
        <v>#REF!</v>
      </c>
      <c r="O5" s="195"/>
      <c r="P5" s="195"/>
      <c r="Q5" s="195"/>
      <c r="R5" s="195"/>
      <c r="S5" s="195"/>
      <c r="T5" s="196"/>
      <c r="U5" s="222" t="str">
        <f>"Município Aplicável:"&amp;""</f>
        <v>Município Aplicável:</v>
      </c>
      <c r="V5" s="192"/>
      <c r="W5" s="192"/>
      <c r="X5" s="192"/>
      <c r="Y5" s="223"/>
    </row>
    <row r="6" spans="1:25" ht="46.5" customHeight="1" x14ac:dyDescent="0.25">
      <c r="A6" s="197"/>
      <c r="B6" s="189"/>
      <c r="C6" s="189"/>
      <c r="D6" s="189"/>
      <c r="E6" s="189"/>
      <c r="F6" s="189"/>
      <c r="G6" s="198"/>
      <c r="H6" s="189" t="e">
        <f>#REF!</f>
        <v>#REF!</v>
      </c>
      <c r="I6" s="189"/>
      <c r="J6" s="189"/>
      <c r="K6" s="189"/>
      <c r="L6" s="190"/>
      <c r="N6" s="197"/>
      <c r="O6" s="189"/>
      <c r="P6" s="189"/>
      <c r="Q6" s="189"/>
      <c r="R6" s="189"/>
      <c r="S6" s="189"/>
      <c r="T6" s="198"/>
      <c r="U6" s="188" t="e">
        <f>#REF!</f>
        <v>#REF!</v>
      </c>
      <c r="V6" s="189"/>
      <c r="W6" s="189"/>
      <c r="X6" s="189"/>
      <c r="Y6" s="190"/>
    </row>
    <row r="7" spans="1:25" ht="14.25" customHeight="1" x14ac:dyDescent="0.25">
      <c r="A7" s="244" t="s">
        <v>0</v>
      </c>
      <c r="B7" s="245"/>
      <c r="C7" s="246"/>
      <c r="D7" s="247" t="s">
        <v>32</v>
      </c>
      <c r="E7" s="248"/>
      <c r="F7" s="249"/>
      <c r="G7" s="250" t="s">
        <v>1</v>
      </c>
      <c r="H7" s="246"/>
      <c r="I7" s="251" t="s">
        <v>2</v>
      </c>
      <c r="J7" s="251"/>
      <c r="K7" s="252">
        <f>((1+H12+H10+H9)*(1+H11)*(1+H13))/(1-H14)-1</f>
        <v>0.22562929704385515</v>
      </c>
      <c r="L7" s="253"/>
      <c r="N7" s="236" t="s">
        <v>0</v>
      </c>
      <c r="O7" s="237"/>
      <c r="P7" s="228"/>
      <c r="Q7" s="224" t="s">
        <v>32</v>
      </c>
      <c r="R7" s="225"/>
      <c r="S7" s="226"/>
      <c r="T7" s="227" t="s">
        <v>1</v>
      </c>
      <c r="U7" s="228"/>
      <c r="V7" s="231" t="s">
        <v>2</v>
      </c>
      <c r="W7" s="231"/>
      <c r="X7" s="232">
        <f>((1+U12+U10+U9)*(1+U11)*(1+U13))/(1-U14)-1</f>
        <v>0.14348314960480524</v>
      </c>
      <c r="Y7" s="233"/>
    </row>
    <row r="8" spans="1:25" x14ac:dyDescent="0.25">
      <c r="A8" s="238"/>
      <c r="B8" s="239"/>
      <c r="C8" s="230"/>
      <c r="D8" s="9" t="s">
        <v>3</v>
      </c>
      <c r="E8" s="9" t="s">
        <v>4</v>
      </c>
      <c r="F8" s="9" t="s">
        <v>5</v>
      </c>
      <c r="G8" s="229"/>
      <c r="H8" s="230"/>
      <c r="I8" s="231"/>
      <c r="J8" s="231"/>
      <c r="K8" s="234"/>
      <c r="L8" s="235"/>
      <c r="N8" s="238"/>
      <c r="O8" s="239"/>
      <c r="P8" s="230"/>
      <c r="Q8" s="9" t="s">
        <v>3</v>
      </c>
      <c r="R8" s="9" t="s">
        <v>4</v>
      </c>
      <c r="S8" s="9" t="s">
        <v>5</v>
      </c>
      <c r="T8" s="229"/>
      <c r="U8" s="230"/>
      <c r="V8" s="231"/>
      <c r="W8" s="231"/>
      <c r="X8" s="234"/>
      <c r="Y8" s="235"/>
    </row>
    <row r="9" spans="1:25" ht="19.149999999999999" customHeight="1" x14ac:dyDescent="0.25">
      <c r="A9" s="1">
        <v>1</v>
      </c>
      <c r="B9" s="240" t="s">
        <v>6</v>
      </c>
      <c r="C9" s="241"/>
      <c r="D9" s="2">
        <v>8.0000000000000002E-3</v>
      </c>
      <c r="E9" s="2">
        <v>8.0000000000000002E-3</v>
      </c>
      <c r="F9" s="2">
        <v>0.01</v>
      </c>
      <c r="G9" s="3" t="s">
        <v>6</v>
      </c>
      <c r="H9" s="4">
        <v>8.0000000000000002E-3</v>
      </c>
      <c r="I9" s="254" t="s">
        <v>7</v>
      </c>
      <c r="J9" s="255"/>
      <c r="K9" s="255"/>
      <c r="L9" s="256"/>
      <c r="N9" s="1">
        <v>1</v>
      </c>
      <c r="O9" s="240" t="s">
        <v>6</v>
      </c>
      <c r="P9" s="241"/>
      <c r="Q9" s="2">
        <v>3.0000000000000001E-3</v>
      </c>
      <c r="R9" s="2">
        <v>4.7999999999999996E-3</v>
      </c>
      <c r="S9" s="2">
        <v>8.2000000000000007E-3</v>
      </c>
      <c r="T9" s="3" t="s">
        <v>6</v>
      </c>
      <c r="U9" s="4">
        <v>3.0000000000000001E-3</v>
      </c>
      <c r="V9" s="254" t="s">
        <v>7</v>
      </c>
      <c r="W9" s="255"/>
      <c r="X9" s="255"/>
      <c r="Y9" s="256"/>
    </row>
    <row r="10" spans="1:25" ht="17.45" customHeight="1" x14ac:dyDescent="0.25">
      <c r="A10" s="1">
        <v>2</v>
      </c>
      <c r="B10" s="240" t="s">
        <v>8</v>
      </c>
      <c r="C10" s="241"/>
      <c r="D10" s="2">
        <v>9.7000000000000003E-3</v>
      </c>
      <c r="E10" s="2">
        <v>1.2699999999999999E-2</v>
      </c>
      <c r="F10" s="2">
        <v>1.2699999999999999E-2</v>
      </c>
      <c r="G10" s="3" t="s">
        <v>8</v>
      </c>
      <c r="H10" s="4">
        <v>9.7000000000000003E-3</v>
      </c>
      <c r="I10" s="257"/>
      <c r="J10" s="258"/>
      <c r="K10" s="258"/>
      <c r="L10" s="259"/>
      <c r="N10" s="1">
        <v>2</v>
      </c>
      <c r="O10" s="240" t="s">
        <v>8</v>
      </c>
      <c r="P10" s="241"/>
      <c r="Q10" s="2">
        <v>5.5999999999999999E-3</v>
      </c>
      <c r="R10" s="2">
        <v>8.5000000000000006E-3</v>
      </c>
      <c r="S10" s="2">
        <v>8.8999999999999999E-3</v>
      </c>
      <c r="T10" s="3" t="s">
        <v>8</v>
      </c>
      <c r="U10" s="4">
        <v>5.5999999999999999E-3</v>
      </c>
      <c r="V10" s="257"/>
      <c r="W10" s="258"/>
      <c r="X10" s="258"/>
      <c r="Y10" s="259"/>
    </row>
    <row r="11" spans="1:25" ht="20.100000000000001" customHeight="1" x14ac:dyDescent="0.25">
      <c r="A11" s="1">
        <v>3</v>
      </c>
      <c r="B11" s="240" t="s">
        <v>9</v>
      </c>
      <c r="C11" s="241"/>
      <c r="D11" s="2">
        <v>5.8999999999999999E-3</v>
      </c>
      <c r="E11" s="2">
        <v>1.23E-2</v>
      </c>
      <c r="F11" s="2">
        <v>1.3899999999999999E-2</v>
      </c>
      <c r="G11" s="3" t="s">
        <v>9</v>
      </c>
      <c r="H11" s="4">
        <v>5.8999999999999999E-3</v>
      </c>
      <c r="I11" s="242" t="s">
        <v>29</v>
      </c>
      <c r="J11" s="105"/>
      <c r="K11" s="105"/>
      <c r="L11" s="243"/>
      <c r="N11" s="1">
        <v>3</v>
      </c>
      <c r="O11" s="240" t="s">
        <v>9</v>
      </c>
      <c r="P11" s="241"/>
      <c r="Q11" s="2">
        <v>8.5000000000000006E-3</v>
      </c>
      <c r="R11" s="2">
        <v>8.5000000000000006E-3</v>
      </c>
      <c r="S11" s="2">
        <v>1.11E-2</v>
      </c>
      <c r="T11" s="3" t="s">
        <v>9</v>
      </c>
      <c r="U11" s="4">
        <v>8.5000000000000006E-3</v>
      </c>
      <c r="V11" s="242" t="s">
        <v>10</v>
      </c>
      <c r="W11" s="105"/>
      <c r="X11" s="105"/>
      <c r="Y11" s="243"/>
    </row>
    <row r="12" spans="1:25" ht="17.100000000000001" customHeight="1" x14ac:dyDescent="0.25">
      <c r="A12" s="1">
        <v>4</v>
      </c>
      <c r="B12" s="240" t="s">
        <v>11</v>
      </c>
      <c r="C12" s="241"/>
      <c r="D12" s="2">
        <v>0.03</v>
      </c>
      <c r="E12" s="2">
        <v>0.04</v>
      </c>
      <c r="F12" s="5">
        <v>5.5E-2</v>
      </c>
      <c r="G12" s="3" t="s">
        <v>11</v>
      </c>
      <c r="H12" s="4">
        <v>0.03</v>
      </c>
      <c r="I12" s="260" t="s">
        <v>12</v>
      </c>
      <c r="J12" s="105"/>
      <c r="K12" s="105"/>
      <c r="L12" s="243"/>
      <c r="N12" s="1">
        <v>4</v>
      </c>
      <c r="O12" s="240" t="s">
        <v>11</v>
      </c>
      <c r="P12" s="241"/>
      <c r="Q12" s="2">
        <v>1.4999999999999999E-2</v>
      </c>
      <c r="R12" s="2">
        <v>3.4500000000000003E-2</v>
      </c>
      <c r="S12" s="5">
        <v>4.4900000000000002E-2</v>
      </c>
      <c r="T12" s="3" t="s">
        <v>11</v>
      </c>
      <c r="U12" s="4">
        <v>1.4999999999999999E-2</v>
      </c>
      <c r="V12" s="260" t="s">
        <v>12</v>
      </c>
      <c r="W12" s="105"/>
      <c r="X12" s="105"/>
      <c r="Y12" s="243"/>
    </row>
    <row r="13" spans="1:25" ht="16.7" customHeight="1" x14ac:dyDescent="0.25">
      <c r="A13" s="1">
        <v>5</v>
      </c>
      <c r="B13" s="240" t="s">
        <v>13</v>
      </c>
      <c r="C13" s="241"/>
      <c r="D13" s="2">
        <v>6.1600000000000002E-2</v>
      </c>
      <c r="E13" s="2">
        <v>7.3999999999999996E-2</v>
      </c>
      <c r="F13" s="2">
        <v>8.9599999999999999E-2</v>
      </c>
      <c r="G13" s="3" t="s">
        <v>13</v>
      </c>
      <c r="H13" s="4">
        <v>7.3999999999999996E-2</v>
      </c>
      <c r="I13" s="288" t="s">
        <v>30</v>
      </c>
      <c r="J13" s="289"/>
      <c r="K13" s="289"/>
      <c r="L13" s="290"/>
      <c r="N13" s="1">
        <v>5</v>
      </c>
      <c r="O13" s="240" t="s">
        <v>13</v>
      </c>
      <c r="P13" s="241"/>
      <c r="Q13" s="2">
        <v>3.5000000000000003E-2</v>
      </c>
      <c r="R13" s="2">
        <v>5.11E-2</v>
      </c>
      <c r="S13" s="2">
        <v>6.2199999999999998E-2</v>
      </c>
      <c r="T13" s="3" t="s">
        <v>13</v>
      </c>
      <c r="U13" s="4">
        <v>5.11E-2</v>
      </c>
      <c r="V13" s="288" t="s">
        <v>30</v>
      </c>
      <c r="W13" s="289"/>
      <c r="X13" s="289"/>
      <c r="Y13" s="290"/>
    </row>
    <row r="14" spans="1:25" ht="17.100000000000001" customHeight="1" x14ac:dyDescent="0.25">
      <c r="A14" s="1">
        <v>6</v>
      </c>
      <c r="B14" s="240" t="s">
        <v>14</v>
      </c>
      <c r="C14" s="241"/>
      <c r="D14" s="264"/>
      <c r="E14" s="262"/>
      <c r="F14" s="263"/>
      <c r="G14" s="3" t="s">
        <v>16</v>
      </c>
      <c r="H14" s="4">
        <f>SUM(H15:H18)</f>
        <v>7.6499999999999999E-2</v>
      </c>
      <c r="I14" s="288"/>
      <c r="J14" s="289"/>
      <c r="K14" s="289"/>
      <c r="L14" s="290"/>
      <c r="N14" s="1">
        <v>6</v>
      </c>
      <c r="O14" s="240" t="s">
        <v>14</v>
      </c>
      <c r="P14" s="241"/>
      <c r="Q14" s="264"/>
      <c r="R14" s="262"/>
      <c r="S14" s="263"/>
      <c r="T14" s="3" t="s">
        <v>16</v>
      </c>
      <c r="U14" s="4">
        <v>5.11E-2</v>
      </c>
      <c r="V14" s="288"/>
      <c r="W14" s="289"/>
      <c r="X14" s="289"/>
      <c r="Y14" s="290"/>
    </row>
    <row r="15" spans="1:25" ht="32.25" customHeight="1" x14ac:dyDescent="0.25">
      <c r="A15" s="1" t="s">
        <v>17</v>
      </c>
      <c r="B15" s="240" t="s">
        <v>18</v>
      </c>
      <c r="C15" s="241"/>
      <c r="D15" s="261" t="s">
        <v>34</v>
      </c>
      <c r="E15" s="262"/>
      <c r="F15" s="263"/>
      <c r="G15" s="3" t="s">
        <v>18</v>
      </c>
      <c r="H15" s="4">
        <v>6.4999999999999997E-3</v>
      </c>
      <c r="I15" s="288"/>
      <c r="J15" s="289"/>
      <c r="K15" s="289"/>
      <c r="L15" s="290"/>
      <c r="N15" s="1" t="s">
        <v>17</v>
      </c>
      <c r="O15" s="240" t="s">
        <v>18</v>
      </c>
      <c r="P15" s="241"/>
      <c r="Q15" s="261" t="s">
        <v>34</v>
      </c>
      <c r="R15" s="262"/>
      <c r="S15" s="263"/>
      <c r="T15" s="3" t="s">
        <v>18</v>
      </c>
      <c r="U15" s="4">
        <v>6.4999999999999997E-3</v>
      </c>
      <c r="V15" s="288"/>
      <c r="W15" s="289"/>
      <c r="X15" s="289"/>
      <c r="Y15" s="290"/>
    </row>
    <row r="16" spans="1:25" ht="33" customHeight="1" x14ac:dyDescent="0.25">
      <c r="A16" s="1" t="s">
        <v>19</v>
      </c>
      <c r="B16" s="240" t="s">
        <v>20</v>
      </c>
      <c r="C16" s="241"/>
      <c r="D16" s="261" t="s">
        <v>33</v>
      </c>
      <c r="E16" s="262"/>
      <c r="F16" s="263"/>
      <c r="G16" s="3" t="s">
        <v>20</v>
      </c>
      <c r="H16" s="4">
        <v>0.03</v>
      </c>
      <c r="I16" s="288"/>
      <c r="J16" s="289"/>
      <c r="K16" s="289"/>
      <c r="L16" s="290"/>
      <c r="N16" s="1" t="s">
        <v>19</v>
      </c>
      <c r="O16" s="240" t="s">
        <v>20</v>
      </c>
      <c r="P16" s="241"/>
      <c r="Q16" s="261" t="s">
        <v>33</v>
      </c>
      <c r="R16" s="262"/>
      <c r="S16" s="263"/>
      <c r="T16" s="3" t="s">
        <v>20</v>
      </c>
      <c r="U16" s="4">
        <v>0.03</v>
      </c>
      <c r="V16" s="288"/>
      <c r="W16" s="289"/>
      <c r="X16" s="289"/>
      <c r="Y16" s="290"/>
    </row>
    <row r="17" spans="1:25" ht="16.7" customHeight="1" x14ac:dyDescent="0.25">
      <c r="A17" s="1" t="s">
        <v>21</v>
      </c>
      <c r="B17" s="240" t="s">
        <v>22</v>
      </c>
      <c r="C17" s="241"/>
      <c r="D17" s="264" t="s">
        <v>35</v>
      </c>
      <c r="E17" s="262"/>
      <c r="F17" s="263"/>
      <c r="G17" s="3" t="s">
        <v>22</v>
      </c>
      <c r="H17" s="4">
        <v>0.04</v>
      </c>
      <c r="I17" s="268" t="s">
        <v>23</v>
      </c>
      <c r="J17" s="269"/>
      <c r="K17" s="269"/>
      <c r="L17" s="270"/>
      <c r="N17" s="1" t="s">
        <v>21</v>
      </c>
      <c r="O17" s="240" t="s">
        <v>22</v>
      </c>
      <c r="P17" s="241"/>
      <c r="Q17" s="264" t="s">
        <v>15</v>
      </c>
      <c r="R17" s="262"/>
      <c r="S17" s="263"/>
      <c r="T17" s="3" t="s">
        <v>22</v>
      </c>
      <c r="U17" s="4">
        <v>0</v>
      </c>
      <c r="V17" s="268" t="s">
        <v>31</v>
      </c>
      <c r="W17" s="269"/>
      <c r="X17" s="269"/>
      <c r="Y17" s="270"/>
    </row>
    <row r="18" spans="1:25" ht="18.399999999999999" customHeight="1" thickBot="1" x14ac:dyDescent="0.3">
      <c r="A18" s="6" t="s">
        <v>24</v>
      </c>
      <c r="B18" s="274" t="s">
        <v>25</v>
      </c>
      <c r="C18" s="275"/>
      <c r="D18" s="276" t="s">
        <v>36</v>
      </c>
      <c r="E18" s="277"/>
      <c r="F18" s="278"/>
      <c r="G18" s="7" t="s">
        <v>25</v>
      </c>
      <c r="H18" s="8">
        <v>0</v>
      </c>
      <c r="I18" s="271"/>
      <c r="J18" s="272"/>
      <c r="K18" s="272"/>
      <c r="L18" s="273"/>
      <c r="N18" s="6" t="s">
        <v>24</v>
      </c>
      <c r="O18" s="274" t="s">
        <v>25</v>
      </c>
      <c r="P18" s="275"/>
      <c r="Q18" s="276" t="s">
        <v>36</v>
      </c>
      <c r="R18" s="277"/>
      <c r="S18" s="278"/>
      <c r="T18" s="7" t="s">
        <v>25</v>
      </c>
      <c r="U18" s="8">
        <v>0</v>
      </c>
      <c r="V18" s="271"/>
      <c r="W18" s="272"/>
      <c r="X18" s="272"/>
      <c r="Y18" s="273"/>
    </row>
    <row r="19" spans="1:25" ht="6.75" customHeight="1" thickBot="1" x14ac:dyDescent="0.3"/>
    <row r="20" spans="1:25" ht="27" customHeight="1" x14ac:dyDescent="0.25">
      <c r="A20" s="282" t="s">
        <v>38</v>
      </c>
      <c r="B20" s="283"/>
      <c r="C20" s="283"/>
      <c r="D20" s="283"/>
      <c r="E20" s="283"/>
      <c r="F20" s="283"/>
      <c r="G20" s="283"/>
      <c r="H20" s="283"/>
      <c r="I20" s="283"/>
      <c r="J20" s="283"/>
      <c r="K20" s="283"/>
      <c r="L20" s="284"/>
      <c r="N20" s="282" t="s">
        <v>38</v>
      </c>
      <c r="O20" s="283"/>
      <c r="P20" s="283"/>
      <c r="Q20" s="283"/>
      <c r="R20" s="283"/>
      <c r="S20" s="283"/>
      <c r="T20" s="283"/>
      <c r="U20" s="283"/>
      <c r="V20" s="283"/>
      <c r="W20" s="283"/>
      <c r="X20" s="283"/>
      <c r="Y20" s="284"/>
    </row>
    <row r="21" spans="1:25" ht="15" customHeight="1" thickBot="1" x14ac:dyDescent="0.3">
      <c r="A21" s="285" t="s">
        <v>37</v>
      </c>
      <c r="B21" s="286"/>
      <c r="C21" s="286"/>
      <c r="D21" s="286"/>
      <c r="E21" s="286"/>
      <c r="F21" s="286"/>
      <c r="G21" s="286"/>
      <c r="H21" s="286"/>
      <c r="I21" s="286"/>
      <c r="J21" s="286"/>
      <c r="K21" s="286"/>
      <c r="L21" s="287"/>
      <c r="N21" s="285" t="s">
        <v>37</v>
      </c>
      <c r="O21" s="286"/>
      <c r="P21" s="286"/>
      <c r="Q21" s="286"/>
      <c r="R21" s="286"/>
      <c r="S21" s="286"/>
      <c r="T21" s="286"/>
      <c r="U21" s="286"/>
      <c r="V21" s="286"/>
      <c r="W21" s="286"/>
      <c r="X21" s="286"/>
      <c r="Y21" s="287"/>
    </row>
    <row r="22" spans="1:25" ht="258.75" customHeight="1" thickBot="1" x14ac:dyDescent="0.3">
      <c r="A22" s="265" t="s">
        <v>26</v>
      </c>
      <c r="B22" s="266"/>
      <c r="C22" s="266"/>
      <c r="D22" s="266"/>
      <c r="E22" s="266"/>
      <c r="F22" s="266"/>
      <c r="G22" s="266"/>
      <c r="H22" s="266"/>
      <c r="I22" s="266"/>
      <c r="J22" s="266"/>
      <c r="K22" s="266"/>
      <c r="L22" s="267"/>
      <c r="N22" s="265" t="s">
        <v>26</v>
      </c>
      <c r="O22" s="266"/>
      <c r="P22" s="266"/>
      <c r="Q22" s="266"/>
      <c r="R22" s="266"/>
      <c r="S22" s="266"/>
      <c r="T22" s="266"/>
      <c r="U22" s="266"/>
      <c r="V22" s="266"/>
      <c r="W22" s="266"/>
      <c r="X22" s="266"/>
      <c r="Y22" s="267"/>
    </row>
    <row r="23" spans="1:25" ht="15.75" thickBot="1" x14ac:dyDescent="0.3">
      <c r="A23" s="201" t="s">
        <v>122</v>
      </c>
      <c r="B23" s="202"/>
      <c r="C23" s="202"/>
      <c r="D23" s="202"/>
      <c r="E23" s="202"/>
      <c r="F23" s="202"/>
      <c r="G23" s="202"/>
      <c r="H23" s="202"/>
      <c r="I23" s="202"/>
      <c r="J23" s="202"/>
      <c r="K23" s="202"/>
      <c r="L23" s="203"/>
    </row>
    <row r="33" spans="3:21" x14ac:dyDescent="0.25">
      <c r="C33" s="10"/>
    </row>
    <row r="34" spans="3:21" x14ac:dyDescent="0.25">
      <c r="S34" s="105" t="s">
        <v>154</v>
      </c>
      <c r="T34" s="105"/>
      <c r="U34" s="105"/>
    </row>
    <row r="35" spans="3:21" x14ac:dyDescent="0.25">
      <c r="S35" s="105" t="s">
        <v>225</v>
      </c>
      <c r="T35" s="105"/>
      <c r="U35" s="105"/>
    </row>
    <row r="36" spans="3:21" x14ac:dyDescent="0.25">
      <c r="S36" s="105" t="s">
        <v>226</v>
      </c>
      <c r="T36" s="105"/>
      <c r="U36" s="105"/>
    </row>
    <row r="37" spans="3:21" x14ac:dyDescent="0.25">
      <c r="S37" s="105" t="s">
        <v>227</v>
      </c>
      <c r="T37" s="105"/>
      <c r="U37" s="105"/>
    </row>
  </sheetData>
  <mergeCells count="77">
    <mergeCell ref="S35:U35"/>
    <mergeCell ref="S36:U36"/>
    <mergeCell ref="S37:U37"/>
    <mergeCell ref="A1:C1"/>
    <mergeCell ref="A20:L20"/>
    <mergeCell ref="N20:Y20"/>
    <mergeCell ref="A21:L21"/>
    <mergeCell ref="N21:Y21"/>
    <mergeCell ref="B13:C13"/>
    <mergeCell ref="I13:L16"/>
    <mergeCell ref="O13:P13"/>
    <mergeCell ref="V13:Y16"/>
    <mergeCell ref="B14:C14"/>
    <mergeCell ref="D14:F14"/>
    <mergeCell ref="O14:P14"/>
    <mergeCell ref="B16:C16"/>
    <mergeCell ref="D16:F16"/>
    <mergeCell ref="O16:P16"/>
    <mergeCell ref="Q16:S16"/>
    <mergeCell ref="S34:U34"/>
    <mergeCell ref="A22:L22"/>
    <mergeCell ref="N22:Y22"/>
    <mergeCell ref="V17:Y18"/>
    <mergeCell ref="B18:C18"/>
    <mergeCell ref="D18:F18"/>
    <mergeCell ref="O18:P18"/>
    <mergeCell ref="Q18:S18"/>
    <mergeCell ref="B17:C17"/>
    <mergeCell ref="D17:F17"/>
    <mergeCell ref="I17:L18"/>
    <mergeCell ref="O17:P17"/>
    <mergeCell ref="Q17:S17"/>
    <mergeCell ref="B12:C12"/>
    <mergeCell ref="I12:L12"/>
    <mergeCell ref="O12:P12"/>
    <mergeCell ref="V12:Y12"/>
    <mergeCell ref="O15:P15"/>
    <mergeCell ref="Q15:S15"/>
    <mergeCell ref="Q14:S14"/>
    <mergeCell ref="B15:C15"/>
    <mergeCell ref="D15:F15"/>
    <mergeCell ref="I11:L11"/>
    <mergeCell ref="O11:P11"/>
    <mergeCell ref="V11:Y11"/>
    <mergeCell ref="A7:C8"/>
    <mergeCell ref="D7:F7"/>
    <mergeCell ref="G7:H8"/>
    <mergeCell ref="I7:J8"/>
    <mergeCell ref="K7:L8"/>
    <mergeCell ref="B9:C9"/>
    <mergeCell ref="I9:L10"/>
    <mergeCell ref="O9:P9"/>
    <mergeCell ref="V9:Y10"/>
    <mergeCell ref="B10:C10"/>
    <mergeCell ref="O10:P10"/>
    <mergeCell ref="D1:L1"/>
    <mergeCell ref="A23:L23"/>
    <mergeCell ref="A2:L2"/>
    <mergeCell ref="N2:Y2"/>
    <mergeCell ref="A3:L3"/>
    <mergeCell ref="N3:Y3"/>
    <mergeCell ref="H4:L4"/>
    <mergeCell ref="U4:Y4"/>
    <mergeCell ref="H5:L5"/>
    <mergeCell ref="U5:Y5"/>
    <mergeCell ref="Q7:S7"/>
    <mergeCell ref="T7:U8"/>
    <mergeCell ref="V7:W8"/>
    <mergeCell ref="X7:Y8"/>
    <mergeCell ref="N7:P8"/>
    <mergeCell ref="B11:C11"/>
    <mergeCell ref="U6:Y6"/>
    <mergeCell ref="A4:G4"/>
    <mergeCell ref="A5:G6"/>
    <mergeCell ref="H6:L6"/>
    <mergeCell ref="N4:T4"/>
    <mergeCell ref="N5:T6"/>
  </mergeCells>
  <pageMargins left="0.23622047244094491" right="0.23622047244094491" top="0.74803149606299213" bottom="0.74803149606299213" header="0.31496062992125984" footer="0.31496062992125984"/>
  <pageSetup paperSize="9" scale="37"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C2EF6273EC68B44AD1D4958068B80D0" ma:contentTypeVersion="14" ma:contentTypeDescription="Crie um novo documento." ma:contentTypeScope="" ma:versionID="0d6309ee44d521d7a83cc805bb5875ad">
  <xsd:schema xmlns:xsd="http://www.w3.org/2001/XMLSchema" xmlns:xs="http://www.w3.org/2001/XMLSchema" xmlns:p="http://schemas.microsoft.com/office/2006/metadata/properties" xmlns:ns2="465468c5-0144-4c9d-bb86-74e3ed85e87b" xmlns:ns3="8334ed8c-22ca-4381-8869-d969274a0f1e" targetNamespace="http://schemas.microsoft.com/office/2006/metadata/properties" ma:root="true" ma:fieldsID="18ad7995c9ff3f813cf99e40e3f558fd" ns2:_="" ns3:_="">
    <xsd:import namespace="465468c5-0144-4c9d-bb86-74e3ed85e87b"/>
    <xsd:import namespace="8334ed8c-22ca-4381-8869-d969274a0f1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5468c5-0144-4c9d-bb86-74e3ed85e87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Marcações de imagem" ma:readOnly="false" ma:fieldId="{5cf76f15-5ced-4ddc-b409-7134ff3c332f}" ma:taxonomyMulti="true" ma:sspId="44ba3b7a-2cbe-4cfc-97f4-ef34a74b0ef7"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8334ed8c-22ca-4381-8869-d969274a0f1e"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24c4740a-f75c-4ba1-a132-8e48415da107}" ma:internalName="TaxCatchAll" ma:showField="CatchAllData" ma:web="8334ed8c-22ca-4381-8869-d969274a0f1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65468c5-0144-4c9d-bb86-74e3ed85e87b">
      <Terms xmlns="http://schemas.microsoft.com/office/infopath/2007/PartnerControls"/>
    </lcf76f155ced4ddcb4097134ff3c332f>
    <TaxCatchAll xmlns="8334ed8c-22ca-4381-8869-d969274a0f1e" xsi:nil="true"/>
  </documentManagement>
</p:properties>
</file>

<file path=customXml/itemProps1.xml><?xml version="1.0" encoding="utf-8"?>
<ds:datastoreItem xmlns:ds="http://schemas.openxmlformats.org/officeDocument/2006/customXml" ds:itemID="{DD41D4EE-8E6F-4B04-9EEF-4DFFA2764F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65468c5-0144-4c9d-bb86-74e3ed85e87b"/>
    <ds:schemaRef ds:uri="8334ed8c-22ca-4381-8869-d969274a0f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20B855D-F406-4407-815F-55C9379CD56A}">
  <ds:schemaRefs>
    <ds:schemaRef ds:uri="http://schemas.microsoft.com/sharepoint/v3/contenttype/forms"/>
  </ds:schemaRefs>
</ds:datastoreItem>
</file>

<file path=customXml/itemProps3.xml><?xml version="1.0" encoding="utf-8"?>
<ds:datastoreItem xmlns:ds="http://schemas.openxmlformats.org/officeDocument/2006/customXml" ds:itemID="{D50E74E5-987D-413D-8E49-7F2038F642E0}">
  <ds:schemaRefs>
    <ds:schemaRef ds:uri="http://www.w3.org/XML/1998/namespace"/>
    <ds:schemaRef ds:uri="http://schemas.microsoft.com/office/infopath/2007/PartnerControls"/>
    <ds:schemaRef ds:uri="465468c5-0144-4c9d-bb86-74e3ed85e87b"/>
    <ds:schemaRef ds:uri="http://purl.org/dc/dcmitype/"/>
    <ds:schemaRef ds:uri="http://purl.org/dc/terms/"/>
    <ds:schemaRef ds:uri="http://schemas.microsoft.com/office/2006/metadata/properties"/>
    <ds:schemaRef ds:uri="http://schemas.microsoft.com/office/2006/documentManagement/types"/>
    <ds:schemaRef ds:uri="http://schemas.openxmlformats.org/package/2006/metadata/core-properties"/>
    <ds:schemaRef ds:uri="8334ed8c-22ca-4381-8869-d969274a0f1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5</vt:i4>
      </vt:variant>
    </vt:vector>
  </HeadingPairs>
  <TitlesOfParts>
    <vt:vector size="5" baseType="lpstr">
      <vt:lpstr>Resumo</vt:lpstr>
      <vt:lpstr>Planilha Sintética</vt:lpstr>
      <vt:lpstr>Cron. Fis-Fin.</vt:lpstr>
      <vt:lpstr>Gantt</vt:lpstr>
      <vt:lpstr>BDIs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Engenharia</dc:creator>
  <cp:lastModifiedBy>Andre Medeiros Moreira</cp:lastModifiedBy>
  <cp:lastPrinted>2024-01-09T13:22:04Z</cp:lastPrinted>
  <dcterms:created xsi:type="dcterms:W3CDTF">2019-05-23T18:09:14Z</dcterms:created>
  <dcterms:modified xsi:type="dcterms:W3CDTF">2024-01-09T18:10:08Z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0x0101001C2EF6273EC68B44AD1D4958068B80D0</vt:lpwstr>
  </property>
  <property fmtid="{D5CDD505-2E9C-101B-9397-08002B2CF9AE}" pid="3" name="MediaServiceImageTags">
    <vt:lpwstr/>
  </property>
</Properties>
</file>